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KAB318\МОНИТОРИНГИ\МОНИТОРИНГ ОТКРЫТОСТИ БЮДЖЕТНЫХ ДАННЫХ\МОНИТОРИНГИ по ПРОЕКТУ БЮДЖЕТА\Мониторинг открытости бюджетных данных по проекту на 2026-2028\"/>
    </mc:Choice>
  </mc:AlternateContent>
  <xr:revisionPtr revIDLastSave="0" documentId="13_ncr:1_{2E6745F8-C8A2-495F-893B-E2F56D16BCD8}" xr6:coauthVersionLast="47" xr6:coauthVersionMax="47" xr10:uidLastSave="{00000000-0000-0000-0000-000000000000}"/>
  <bookViews>
    <workbookView xWindow="13395" yWindow="180" windowWidth="15000" windowHeight="15555" xr2:uid="{00000000-000D-0000-FFFF-FFFF00000000}"/>
  </bookViews>
  <sheets>
    <sheet name="Расходы по рпр  " sheetId="1" r:id="rId1"/>
  </sheets>
  <definedNames>
    <definedName name="_xlnm.Print_Titles" localSheetId="0">'Расходы по рпр  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15" i="1"/>
  <c r="F16" i="1"/>
  <c r="G16" i="1"/>
  <c r="D17" i="1" l="1"/>
  <c r="E17" i="1"/>
  <c r="C17" i="1"/>
  <c r="H7" i="1"/>
  <c r="I7" i="1"/>
  <c r="E7" i="1"/>
  <c r="C7" i="1"/>
  <c r="C46" i="1"/>
  <c r="F7" i="1" l="1"/>
  <c r="E31" i="1"/>
  <c r="D31" i="1"/>
  <c r="C31" i="1"/>
  <c r="F49" i="1"/>
  <c r="G14" i="1"/>
  <c r="I46" i="1" l="1"/>
  <c r="H46" i="1"/>
  <c r="D46" i="1"/>
  <c r="G49" i="1"/>
  <c r="E46" i="1"/>
  <c r="E50" i="1"/>
  <c r="E20" i="1"/>
  <c r="E26" i="1"/>
  <c r="E33" i="1"/>
  <c r="E39" i="1"/>
  <c r="E42" i="1"/>
  <c r="E53" i="1"/>
  <c r="E56" i="1" l="1"/>
  <c r="F32" i="1"/>
  <c r="F31" i="1" l="1"/>
  <c r="C33" i="1"/>
  <c r="F33" i="1" s="1"/>
  <c r="D33" i="1"/>
  <c r="G33" i="1" s="1"/>
  <c r="G32" i="1" s="1"/>
  <c r="G31" i="1" s="1"/>
  <c r="H33" i="1"/>
  <c r="H31" i="1" s="1"/>
  <c r="I33" i="1"/>
  <c r="I31" i="1" s="1"/>
  <c r="F34" i="1"/>
  <c r="G34" i="1"/>
  <c r="D7" i="1"/>
  <c r="G7" i="1" l="1"/>
  <c r="G12" i="1"/>
  <c r="G10" i="1"/>
  <c r="I17" i="1" l="1"/>
  <c r="H17" i="1"/>
  <c r="F9" i="1" l="1"/>
  <c r="G8" i="1"/>
  <c r="H50" i="1" l="1"/>
  <c r="I50" i="1"/>
  <c r="F8" i="1" l="1"/>
  <c r="G18" i="1" l="1"/>
  <c r="F54" i="1" l="1"/>
  <c r="D53" i="1" l="1"/>
  <c r="D50" i="1"/>
  <c r="D42" i="1"/>
  <c r="D39" i="1"/>
  <c r="D26" i="1"/>
  <c r="D20" i="1"/>
  <c r="C53" i="1"/>
  <c r="C50" i="1"/>
  <c r="F46" i="1"/>
  <c r="C42" i="1"/>
  <c r="C39" i="1"/>
  <c r="C26" i="1"/>
  <c r="C20" i="1"/>
  <c r="D56" i="1" l="1"/>
  <c r="C56" i="1"/>
  <c r="G9" i="1"/>
  <c r="F10" i="1"/>
  <c r="F11" i="1"/>
  <c r="F12" i="1"/>
  <c r="F21" i="1"/>
  <c r="G21" i="1"/>
  <c r="G22" i="1"/>
  <c r="F23" i="1"/>
  <c r="G23" i="1"/>
  <c r="F24" i="1"/>
  <c r="G24" i="1"/>
  <c r="F25" i="1"/>
  <c r="G25" i="1"/>
  <c r="F27" i="1"/>
  <c r="G27" i="1"/>
  <c r="F28" i="1"/>
  <c r="G28" i="1"/>
  <c r="F29" i="1"/>
  <c r="G29" i="1"/>
  <c r="F30" i="1"/>
  <c r="G30" i="1"/>
  <c r="F35" i="1"/>
  <c r="G35" i="1"/>
  <c r="G36" i="1"/>
  <c r="F37" i="1"/>
  <c r="G37" i="1"/>
  <c r="F38" i="1"/>
  <c r="G38" i="1"/>
  <c r="F40" i="1"/>
  <c r="G40" i="1"/>
  <c r="F41" i="1"/>
  <c r="G41" i="1"/>
  <c r="F43" i="1"/>
  <c r="G43" i="1"/>
  <c r="F44" i="1"/>
  <c r="G44" i="1"/>
  <c r="F45" i="1"/>
  <c r="G45" i="1"/>
  <c r="F47" i="1"/>
  <c r="G47" i="1"/>
  <c r="F48" i="1"/>
  <c r="G48" i="1"/>
  <c r="F51" i="1"/>
  <c r="G51" i="1"/>
  <c r="F52" i="1"/>
  <c r="G52" i="1"/>
  <c r="G54" i="1"/>
  <c r="G46" i="1" l="1"/>
  <c r="G50" i="1" l="1"/>
  <c r="F50" i="1"/>
  <c r="G39" i="1"/>
  <c r="F39" i="1"/>
  <c r="F17" i="1"/>
  <c r="G17" i="1"/>
  <c r="G53" i="1"/>
  <c r="F53" i="1"/>
  <c r="F20" i="1"/>
  <c r="G20" i="1"/>
  <c r="G42" i="1"/>
  <c r="F42" i="1"/>
  <c r="F26" i="1"/>
  <c r="G26" i="1"/>
  <c r="H20" i="1"/>
  <c r="I20" i="1"/>
  <c r="G56" i="1" l="1"/>
  <c r="F56" i="1"/>
  <c r="H53" i="1"/>
  <c r="I53" i="1"/>
  <c r="H42" i="1"/>
  <c r="I42" i="1"/>
  <c r="H39" i="1"/>
  <c r="I39" i="1"/>
  <c r="H26" i="1"/>
  <c r="I26" i="1"/>
  <c r="I56" i="1" l="1"/>
  <c r="H56" i="1"/>
</calcChain>
</file>

<file path=xl/sharedStrings.xml><?xml version="1.0" encoding="utf-8"?>
<sst xmlns="http://schemas.openxmlformats.org/spreadsheetml/2006/main" count="114" uniqueCount="113">
  <si>
    <t>Наименование показателя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</si>
  <si>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</si>
  <si>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</si>
  <si>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</si>
  <si>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</si>
  <si>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</si>
  <si>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</si>
  <si>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0104    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</si>
  <si>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</si>
  <si>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</si>
  <si>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</si>
  <si>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</si>
  <si>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</si>
  <si>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</si>
  <si>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</si>
  <si>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</si>
  <si>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</si>
  <si>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</si>
  <si>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</si>
  <si>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0405</t>
  </si>
  <si>
    <t>Сельское хозяйство и рыболовство</t>
  </si>
  <si>
    <t>0406</t>
  </si>
  <si>
    <t>Водное хозяйство</t>
  </si>
  <si>
    <t>0408</t>
  </si>
  <si>
    <t>Транспорт</t>
  </si>
  <si>
    <t>0409</t>
  </si>
  <si>
    <t>Дорожное хозяйство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</si>
  <si>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</si>
  <si>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</si>
  <si>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</si>
  <si>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</si>
  <si>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</si>
  <si>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</si>
  <si>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</si>
  <si>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</si>
  <si>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</si>
  <si>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</si>
  <si>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</si>
  <si>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 xml:space="preserve">Другие вопросы  в области жилищно-коммунального хозяйства 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</si>
  <si>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</si>
  <si>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</si>
  <si>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</si>
  <si>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</si>
  <si>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</si>
  <si>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</si>
  <si>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</si>
  <si>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</si>
  <si>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</si>
  <si>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</si>
  <si>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</si>
  <si>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</si>
  <si>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</si>
  <si>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 xml:space="preserve">Культура </t>
  </si>
  <si>
    <t>0804</t>
  </si>
  <si>
    <t>Другие вопросы 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</si>
  <si>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</si>
  <si>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</si>
  <si>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</si>
  <si>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</si>
  <si>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</si>
  <si>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</si>
  <si>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</si>
  <si>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 и детства</t>
  </si>
  <si>
    <t>1100</t>
  </si>
  <si>
    <t>Физическая культура и спорт</t>
  </si>
  <si>
    <t>1101</t>
  </si>
  <si>
    <t xml:space="preserve">Физическая культура </t>
  </si>
  <si>
    <t>1102</t>
  </si>
  <si>
    <t>Массовый спорт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</si>
  <si>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</si>
  <si>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</si>
  <si>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</si>
  <si>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</si>
  <si>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</si>
  <si>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</si>
  <si>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</si>
  <si>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</si>
  <si>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</si>
  <si>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</si>
  <si>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9800</t>
  </si>
  <si>
    <t>ВСЕГО РАСХОДОВ</t>
  </si>
  <si>
    <t>Код расхода по БК</t>
  </si>
  <si>
    <t>0105</t>
  </si>
  <si>
    <t>Судебная система</t>
  </si>
  <si>
    <t>0107</t>
  </si>
  <si>
    <t>Обеспечение  проведения выборов и референдумов</t>
  </si>
  <si>
    <t>0703</t>
  </si>
  <si>
    <t>Дополнительное образование детей</t>
  </si>
  <si>
    <t>Условно-утверждаемые расходы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</si>
  <si>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</si>
  <si>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</si>
  <si>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Прогноз</t>
  </si>
  <si>
    <t>Прикладные научные исследования в области общегосударственных вопросов</t>
  </si>
  <si>
    <t>0112</t>
  </si>
  <si>
    <t xml:space="preserve"> -</t>
  </si>
  <si>
    <t>2026 год</t>
  </si>
  <si>
    <t xml:space="preserve"> </t>
  </si>
  <si>
    <t>0600</t>
  </si>
  <si>
    <t>Охрана окружающей среды</t>
  </si>
  <si>
    <t>0605</t>
  </si>
  <si>
    <t>Другие вопросы в области охраны окружающей среды</t>
  </si>
  <si>
    <t>Спорт высших достижений</t>
  </si>
  <si>
    <t>1103</t>
  </si>
  <si>
    <t>2027 год</t>
  </si>
  <si>
    <t>тыс. руб.</t>
  </si>
  <si>
    <t>Сведения о расходах городского бюджета города Благовещенска по разделам и подразделам классификации расходов бюджетов на 2026 год и плановый период 2027 и 2028 годов в сравнении с ожидаемым исполнением за 2025 год и отчетом за 2024 год</t>
  </si>
  <si>
    <t>Исполнение за 2024 год</t>
  </si>
  <si>
    <t>Ожидаемое исполнение на 2025 год</t>
  </si>
  <si>
    <t>2026 год в сравнении с 2024 годом, %</t>
  </si>
  <si>
    <t>2026 год в сравнении с ожидаемым исполнением 2025 года, %</t>
  </si>
  <si>
    <t>2028 год</t>
  </si>
  <si>
    <t>0314</t>
  </si>
  <si>
    <t>Другие вопросы в области национальной безопасности и правоохранительной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</si>
</sst>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Calibri"/>
      <family val="2"/>
    </font>
    <font>
      <b/>
      <sz val="12"/>
      <name val="Arial"/>
      <family val="2"/>
      <charset val="204"/>
    </font>
    <font>
      <sz val="6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7">
    <xf numFmtId="0" fontId="0" fillId="0" borderId="0"/>
    <xf numFmtId="0" fontId="1" fillId="0" borderId="0"/>
    <xf numFmtId="0" fontId="11" fillId="0" borderId="0">
      <alignment horizontal="left"/>
    </xf>
    <xf numFmtId="0" fontId="11" fillId="0" borderId="0">
      <alignment horizontal="left"/>
    </xf>
    <xf numFmtId="0" fontId="12" fillId="0" borderId="0"/>
    <xf numFmtId="0" fontId="12" fillId="0" borderId="0"/>
    <xf numFmtId="0" fontId="11" fillId="0" borderId="0">
      <alignment horizontal="left"/>
    </xf>
    <xf numFmtId="49" fontId="13" fillId="0" borderId="2"/>
    <xf numFmtId="4" fontId="13" fillId="0" borderId="3">
      <alignment horizontal="right"/>
    </xf>
    <xf numFmtId="4" fontId="13" fillId="0" borderId="3">
      <alignment horizontal="right"/>
    </xf>
    <xf numFmtId="4" fontId="13" fillId="0" borderId="4">
      <alignment horizontal="right"/>
    </xf>
    <xf numFmtId="49" fontId="13" fillId="0" borderId="0">
      <alignment horizontal="right"/>
    </xf>
    <xf numFmtId="0" fontId="13" fillId="0" borderId="2"/>
    <xf numFmtId="4" fontId="13" fillId="0" borderId="5">
      <alignment horizontal="right"/>
    </xf>
    <xf numFmtId="49" fontId="13" fillId="0" borderId="6">
      <alignment horizontal="center"/>
    </xf>
    <xf numFmtId="4" fontId="13" fillId="0" borderId="7">
      <alignment horizontal="right"/>
    </xf>
    <xf numFmtId="0" fontId="14" fillId="0" borderId="0">
      <alignment horizontal="center"/>
    </xf>
    <xf numFmtId="0" fontId="14" fillId="0" borderId="2"/>
    <xf numFmtId="0" fontId="13" fillId="0" borderId="8">
      <alignment horizontal="left" wrapText="1"/>
    </xf>
    <xf numFmtId="0" fontId="13" fillId="0" borderId="9">
      <alignment horizontal="left" wrapText="1" indent="1"/>
    </xf>
    <xf numFmtId="0" fontId="13" fillId="0" borderId="8">
      <alignment horizontal="left" wrapText="1" indent="2"/>
    </xf>
    <xf numFmtId="0" fontId="13" fillId="0" borderId="10">
      <alignment horizontal="left" wrapText="1" indent="2"/>
    </xf>
    <xf numFmtId="0" fontId="13" fillId="0" borderId="0">
      <alignment horizontal="center" wrapText="1"/>
    </xf>
    <xf numFmtId="49" fontId="13" fillId="0" borderId="2">
      <alignment horizontal="left"/>
    </xf>
    <xf numFmtId="49" fontId="13" fillId="0" borderId="11">
      <alignment horizontal="center" wrapText="1"/>
    </xf>
    <xf numFmtId="49" fontId="13" fillId="0" borderId="11">
      <alignment horizontal="left" wrapText="1"/>
    </xf>
    <xf numFmtId="49" fontId="13" fillId="0" borderId="11">
      <alignment horizontal="center" shrinkToFit="1"/>
    </xf>
    <xf numFmtId="49" fontId="13" fillId="0" borderId="2">
      <alignment horizontal="center"/>
    </xf>
    <xf numFmtId="0" fontId="13" fillId="0" borderId="12">
      <alignment horizontal="center"/>
    </xf>
    <xf numFmtId="0" fontId="13" fillId="0" borderId="0">
      <alignment horizontal="center"/>
    </xf>
    <xf numFmtId="49" fontId="13" fillId="0" borderId="2"/>
    <xf numFmtId="49" fontId="13" fillId="0" borderId="3">
      <alignment horizontal="center" shrinkToFit="1"/>
    </xf>
    <xf numFmtId="0" fontId="13" fillId="0" borderId="2">
      <alignment horizontal="center"/>
    </xf>
    <xf numFmtId="49" fontId="13" fillId="0" borderId="12">
      <alignment horizontal="center"/>
    </xf>
    <xf numFmtId="49" fontId="13" fillId="0" borderId="0">
      <alignment horizontal="left"/>
    </xf>
    <xf numFmtId="49" fontId="13" fillId="0" borderId="5">
      <alignment horizontal="center"/>
    </xf>
    <xf numFmtId="0" fontId="14" fillId="0" borderId="13">
      <alignment horizontal="center" vertical="center" textRotation="90" wrapText="1"/>
    </xf>
    <xf numFmtId="0" fontId="14" fillId="0" borderId="12">
      <alignment horizontal="center" vertical="center" textRotation="90" wrapText="1"/>
    </xf>
    <xf numFmtId="0" fontId="13" fillId="0" borderId="0">
      <alignment vertical="center"/>
    </xf>
    <xf numFmtId="0" fontId="14" fillId="0" borderId="13">
      <alignment horizontal="center" vertical="center" textRotation="90"/>
    </xf>
    <xf numFmtId="49" fontId="13" fillId="0" borderId="14">
      <alignment horizontal="center" vertical="center" wrapText="1"/>
    </xf>
    <xf numFmtId="0" fontId="14" fillId="0" borderId="15"/>
    <xf numFmtId="49" fontId="15" fillId="0" borderId="16">
      <alignment horizontal="left" vertical="center" wrapText="1"/>
    </xf>
    <xf numFmtId="49" fontId="13" fillId="0" borderId="17">
      <alignment horizontal="left" vertical="center" wrapText="1" indent="2"/>
    </xf>
    <xf numFmtId="49" fontId="13" fillId="0" borderId="10">
      <alignment horizontal="left" vertical="center" wrapText="1" indent="3"/>
    </xf>
    <xf numFmtId="49" fontId="13" fillId="0" borderId="16">
      <alignment horizontal="left" vertical="center" wrapText="1" indent="3"/>
    </xf>
    <xf numFmtId="49" fontId="13" fillId="0" borderId="18">
      <alignment horizontal="left" vertical="center" wrapText="1" indent="3"/>
    </xf>
    <xf numFmtId="0" fontId="15" fillId="0" borderId="15">
      <alignment horizontal="left" vertical="center" wrapText="1"/>
    </xf>
    <xf numFmtId="49" fontId="13" fillId="0" borderId="12">
      <alignment horizontal="left" vertical="center" wrapText="1" indent="3"/>
    </xf>
    <xf numFmtId="49" fontId="13" fillId="0" borderId="0">
      <alignment horizontal="left" vertical="center" wrapText="1" indent="3"/>
    </xf>
    <xf numFmtId="49" fontId="13" fillId="0" borderId="2">
      <alignment horizontal="left" vertical="center" wrapText="1" indent="3"/>
    </xf>
    <xf numFmtId="49" fontId="15" fillId="0" borderId="15">
      <alignment horizontal="left" vertical="center" wrapText="1"/>
    </xf>
    <xf numFmtId="49" fontId="13" fillId="0" borderId="19">
      <alignment horizontal="center" vertical="center" wrapText="1"/>
    </xf>
    <xf numFmtId="49" fontId="14" fillId="0" borderId="20">
      <alignment horizontal="center"/>
    </xf>
    <xf numFmtId="49" fontId="14" fillId="0" borderId="21">
      <alignment horizontal="center" vertical="center" wrapText="1"/>
    </xf>
    <xf numFmtId="49" fontId="13" fillId="0" borderId="22">
      <alignment horizontal="center" vertical="center" wrapText="1"/>
    </xf>
    <xf numFmtId="49" fontId="13" fillId="0" borderId="11">
      <alignment horizontal="center" vertical="center" wrapText="1"/>
    </xf>
    <xf numFmtId="49" fontId="13" fillId="0" borderId="21">
      <alignment horizontal="center" vertical="center" wrapText="1"/>
    </xf>
    <xf numFmtId="49" fontId="13" fillId="0" borderId="23">
      <alignment horizontal="center" vertical="center" wrapText="1"/>
    </xf>
    <xf numFmtId="49" fontId="13" fillId="0" borderId="24">
      <alignment horizontal="center" vertical="center" wrapText="1"/>
    </xf>
    <xf numFmtId="49" fontId="13" fillId="0" borderId="0">
      <alignment horizontal="center" vertical="center" wrapText="1"/>
    </xf>
    <xf numFmtId="49" fontId="13" fillId="0" borderId="2">
      <alignment horizontal="center" vertical="center" wrapText="1"/>
    </xf>
    <xf numFmtId="49" fontId="14" fillId="0" borderId="20">
      <alignment horizontal="center" vertical="center" wrapText="1"/>
    </xf>
    <xf numFmtId="0" fontId="13" fillId="0" borderId="14">
      <alignment horizontal="center" vertical="top"/>
    </xf>
    <xf numFmtId="49" fontId="13" fillId="0" borderId="14">
      <alignment horizontal="center" vertical="top" wrapText="1"/>
    </xf>
    <xf numFmtId="4" fontId="13" fillId="0" borderId="25">
      <alignment horizontal="right"/>
    </xf>
    <xf numFmtId="0" fontId="13" fillId="0" borderId="26"/>
    <xf numFmtId="4" fontId="13" fillId="0" borderId="19">
      <alignment horizontal="right"/>
    </xf>
    <xf numFmtId="4" fontId="13" fillId="0" borderId="24">
      <alignment horizontal="right" shrinkToFit="1"/>
    </xf>
    <xf numFmtId="4" fontId="13" fillId="0" borderId="0">
      <alignment horizontal="right" shrinkToFit="1"/>
    </xf>
    <xf numFmtId="0" fontId="14" fillId="0" borderId="14">
      <alignment horizontal="center" vertical="top"/>
    </xf>
    <xf numFmtId="0" fontId="13" fillId="0" borderId="14">
      <alignment horizontal="center" vertical="top" wrapText="1"/>
    </xf>
    <xf numFmtId="0" fontId="13" fillId="0" borderId="14">
      <alignment horizontal="center" vertical="top"/>
    </xf>
    <xf numFmtId="4" fontId="13" fillId="0" borderId="27">
      <alignment horizontal="right"/>
    </xf>
    <xf numFmtId="0" fontId="13" fillId="0" borderId="28"/>
    <xf numFmtId="4" fontId="13" fillId="0" borderId="29">
      <alignment horizontal="right"/>
    </xf>
    <xf numFmtId="0" fontId="13" fillId="0" borderId="2">
      <alignment horizontal="right"/>
    </xf>
    <xf numFmtId="0" fontId="14" fillId="0" borderId="14">
      <alignment horizontal="center" vertical="top"/>
    </xf>
    <xf numFmtId="0" fontId="12" fillId="2" borderId="0"/>
    <xf numFmtId="0" fontId="14" fillId="0" borderId="0"/>
    <xf numFmtId="0" fontId="16" fillId="0" borderId="0"/>
    <xf numFmtId="0" fontId="13" fillId="0" borderId="0">
      <alignment horizontal="left"/>
    </xf>
    <xf numFmtId="0" fontId="13" fillId="0" borderId="0"/>
    <xf numFmtId="0" fontId="17" fillId="0" borderId="0"/>
    <xf numFmtId="0" fontId="12" fillId="2" borderId="2"/>
    <xf numFmtId="0" fontId="13" fillId="0" borderId="13">
      <alignment horizontal="center" vertical="top" wrapText="1"/>
    </xf>
    <xf numFmtId="0" fontId="13" fillId="0" borderId="13">
      <alignment horizontal="center" vertical="center"/>
    </xf>
    <xf numFmtId="0" fontId="12" fillId="2" borderId="30"/>
    <xf numFmtId="0" fontId="13" fillId="0" borderId="31">
      <alignment horizontal="left" wrapText="1"/>
    </xf>
    <xf numFmtId="0" fontId="13" fillId="0" borderId="8">
      <alignment horizontal="left" wrapText="1" indent="1"/>
    </xf>
    <xf numFmtId="0" fontId="13" fillId="0" borderId="15">
      <alignment horizontal="left" wrapText="1" indent="2"/>
    </xf>
    <xf numFmtId="0" fontId="12" fillId="2" borderId="32"/>
    <xf numFmtId="0" fontId="18" fillId="0" borderId="0">
      <alignment horizontal="center" wrapText="1"/>
    </xf>
    <xf numFmtId="0" fontId="19" fillId="0" borderId="0">
      <alignment horizontal="center" vertical="top"/>
    </xf>
    <xf numFmtId="0" fontId="13" fillId="0" borderId="2">
      <alignment wrapText="1"/>
    </xf>
    <xf numFmtId="0" fontId="13" fillId="0" borderId="30">
      <alignment wrapText="1"/>
    </xf>
    <xf numFmtId="0" fontId="13" fillId="0" borderId="12">
      <alignment horizontal="left"/>
    </xf>
    <xf numFmtId="0" fontId="13" fillId="0" borderId="14">
      <alignment horizontal="center" vertical="top" wrapText="1"/>
    </xf>
    <xf numFmtId="0" fontId="13" fillId="0" borderId="19">
      <alignment horizontal="center" vertical="center"/>
    </xf>
    <xf numFmtId="0" fontId="12" fillId="2" borderId="33"/>
    <xf numFmtId="49" fontId="13" fillId="0" borderId="20">
      <alignment horizontal="center" wrapText="1"/>
    </xf>
    <xf numFmtId="49" fontId="13" fillId="0" borderId="22">
      <alignment horizontal="center" wrapText="1"/>
    </xf>
    <xf numFmtId="49" fontId="13" fillId="0" borderId="21">
      <alignment horizontal="center"/>
    </xf>
    <xf numFmtId="0" fontId="12" fillId="2" borderId="12"/>
    <xf numFmtId="0" fontId="12" fillId="2" borderId="34"/>
    <xf numFmtId="0" fontId="13" fillId="0" borderId="24"/>
    <xf numFmtId="0" fontId="13" fillId="0" borderId="0">
      <alignment horizontal="center"/>
    </xf>
    <xf numFmtId="49" fontId="13" fillId="0" borderId="12"/>
    <xf numFmtId="49" fontId="13" fillId="0" borderId="0"/>
    <xf numFmtId="0" fontId="13" fillId="0" borderId="14">
      <alignment horizontal="center" vertical="center"/>
    </xf>
    <xf numFmtId="0" fontId="12" fillId="2" borderId="35"/>
    <xf numFmtId="49" fontId="13" fillId="0" borderId="25">
      <alignment horizontal="center"/>
    </xf>
    <xf numFmtId="49" fontId="13" fillId="0" borderId="26">
      <alignment horizontal="center"/>
    </xf>
    <xf numFmtId="49" fontId="13" fillId="0" borderId="14">
      <alignment horizontal="center"/>
    </xf>
    <xf numFmtId="49" fontId="13" fillId="0" borderId="14">
      <alignment horizontal="center" vertical="top" wrapText="1"/>
    </xf>
    <xf numFmtId="49" fontId="13" fillId="0" borderId="14">
      <alignment horizontal="center" vertical="top" wrapText="1"/>
    </xf>
    <xf numFmtId="0" fontId="12" fillId="2" borderId="36"/>
    <xf numFmtId="4" fontId="13" fillId="0" borderId="14">
      <alignment horizontal="right"/>
    </xf>
    <xf numFmtId="0" fontId="13" fillId="3" borderId="24"/>
    <xf numFmtId="49" fontId="13" fillId="0" borderId="37">
      <alignment horizontal="center" vertical="top"/>
    </xf>
    <xf numFmtId="49" fontId="12" fillId="0" borderId="0"/>
    <xf numFmtId="0" fontId="13" fillId="0" borderId="0">
      <alignment horizontal="right"/>
    </xf>
    <xf numFmtId="49" fontId="13" fillId="0" borderId="0">
      <alignment horizontal="right"/>
    </xf>
    <xf numFmtId="0" fontId="20" fillId="0" borderId="0"/>
    <xf numFmtId="0" fontId="20" fillId="0" borderId="38"/>
    <xf numFmtId="49" fontId="21" fillId="0" borderId="39">
      <alignment horizontal="right"/>
    </xf>
    <xf numFmtId="0" fontId="13" fillId="0" borderId="39">
      <alignment horizontal="right"/>
    </xf>
    <xf numFmtId="0" fontId="20" fillId="0" borderId="2"/>
    <xf numFmtId="0" fontId="13" fillId="0" borderId="19">
      <alignment horizontal="center"/>
    </xf>
    <xf numFmtId="49" fontId="12" fillId="0" borderId="40">
      <alignment horizontal="center"/>
    </xf>
    <xf numFmtId="14" fontId="13" fillId="0" borderId="41">
      <alignment horizontal="center"/>
    </xf>
    <xf numFmtId="0" fontId="13" fillId="0" borderId="42">
      <alignment horizontal="center"/>
    </xf>
    <xf numFmtId="49" fontId="13" fillId="0" borderId="43">
      <alignment horizontal="center"/>
    </xf>
    <xf numFmtId="49" fontId="13" fillId="0" borderId="41">
      <alignment horizontal="center"/>
    </xf>
    <xf numFmtId="0" fontId="13" fillId="0" borderId="41">
      <alignment horizontal="center"/>
    </xf>
    <xf numFmtId="49" fontId="13" fillId="0" borderId="44">
      <alignment horizontal="center"/>
    </xf>
    <xf numFmtId="0" fontId="17" fillId="0" borderId="24"/>
    <xf numFmtId="49" fontId="13" fillId="0" borderId="37">
      <alignment horizontal="center" vertical="top" wrapText="1"/>
    </xf>
    <xf numFmtId="0" fontId="13" fillId="0" borderId="45">
      <alignment horizontal="center" vertical="center"/>
    </xf>
    <xf numFmtId="4" fontId="13" fillId="0" borderId="6">
      <alignment horizontal="right"/>
    </xf>
    <xf numFmtId="49" fontId="13" fillId="0" borderId="28">
      <alignment horizontal="center"/>
    </xf>
    <xf numFmtId="0" fontId="13" fillId="0" borderId="0">
      <alignment horizontal="left" wrapText="1"/>
    </xf>
    <xf numFmtId="0" fontId="13" fillId="0" borderId="2">
      <alignment horizontal="left"/>
    </xf>
    <xf numFmtId="0" fontId="13" fillId="0" borderId="9">
      <alignment horizontal="left" wrapText="1"/>
    </xf>
    <xf numFmtId="0" fontId="13" fillId="0" borderId="30"/>
    <xf numFmtId="0" fontId="14" fillId="0" borderId="46">
      <alignment horizontal="left" wrapText="1"/>
    </xf>
    <xf numFmtId="0" fontId="13" fillId="0" borderId="5">
      <alignment horizontal="left" wrapText="1" indent="2"/>
    </xf>
    <xf numFmtId="49" fontId="13" fillId="0" borderId="0">
      <alignment horizontal="center" wrapText="1"/>
    </xf>
    <xf numFmtId="49" fontId="13" fillId="0" borderId="21">
      <alignment horizontal="center" wrapText="1"/>
    </xf>
    <xf numFmtId="0" fontId="13" fillId="0" borderId="33"/>
    <xf numFmtId="0" fontId="13" fillId="0" borderId="47">
      <alignment horizontal="center" wrapText="1"/>
    </xf>
    <xf numFmtId="0" fontId="12" fillId="2" borderId="24"/>
    <xf numFmtId="49" fontId="13" fillId="0" borderId="11">
      <alignment horizontal="center"/>
    </xf>
    <xf numFmtId="49" fontId="13" fillId="0" borderId="0">
      <alignment horizontal="center"/>
    </xf>
    <xf numFmtId="49" fontId="13" fillId="0" borderId="3">
      <alignment horizontal="center" wrapText="1"/>
    </xf>
    <xf numFmtId="49" fontId="13" fillId="0" borderId="4">
      <alignment horizontal="center" wrapText="1"/>
    </xf>
    <xf numFmtId="49" fontId="13" fillId="0" borderId="3">
      <alignment horizontal="center"/>
    </xf>
    <xf numFmtId="0" fontId="22" fillId="0" borderId="0"/>
    <xf numFmtId="0" fontId="23" fillId="0" borderId="0"/>
    <xf numFmtId="0" fontId="12" fillId="0" borderId="0"/>
    <xf numFmtId="0" fontId="1" fillId="0" borderId="0"/>
    <xf numFmtId="0" fontId="23" fillId="0" borderId="0"/>
    <xf numFmtId="0" fontId="24" fillId="0" borderId="0"/>
    <xf numFmtId="0" fontId="25" fillId="0" borderId="0"/>
    <xf numFmtId="0" fontId="26" fillId="0" borderId="0"/>
    <xf numFmtId="0" fontId="12" fillId="0" borderId="0"/>
    <xf numFmtId="0" fontId="1" fillId="0" borderId="0"/>
  </cellStyleXfs>
  <cellXfs count="59">
    <xf numFmtId="0" fontId="0" fillId="0" borderId="0" xfId="0"/>
    <xf numFmtId="0" fontId="0" fillId="0" borderId="0" xfId="0" applyAlignment="1">
      <alignment vertical="top"/>
    </xf>
    <xf numFmtId="0" fontId="4" fillId="0" borderId="0" xfId="0" applyFont="1" applyAlignment="1">
      <alignment horizontal="center" wrapText="1"/>
    </xf>
    <xf numFmtId="0" fontId="5" fillId="0" borderId="0" xfId="0" applyFont="1"/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49" fontId="3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0" xfId="0" applyFont="1"/>
    <xf numFmtId="49" fontId="6" fillId="0" borderId="1" xfId="0" applyNumberFormat="1" applyFont="1" applyBorder="1" applyAlignment="1">
      <alignment horizontal="left" vertical="top" wrapText="1"/>
    </xf>
    <xf numFmtId="0" fontId="27" fillId="0" borderId="48" xfId="1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164" fontId="3" fillId="0" borderId="1" xfId="159" applyNumberFormat="1" applyFont="1" applyBorder="1" applyAlignment="1">
      <alignment horizontal="center" vertical="center"/>
    </xf>
    <xf numFmtId="164" fontId="3" fillId="0" borderId="1" xfId="165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 vertical="center" wrapText="1"/>
    </xf>
    <xf numFmtId="1" fontId="28" fillId="0" borderId="0" xfId="160" applyNumberFormat="1" applyFont="1" applyAlignment="1">
      <alignment wrapText="1"/>
    </xf>
    <xf numFmtId="164" fontId="28" fillId="0" borderId="1" xfId="159" applyNumberFormat="1" applyFont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164" fontId="9" fillId="0" borderId="1" xfId="159" applyNumberFormat="1" applyFont="1" applyBorder="1" applyAlignment="1">
      <alignment horizontal="center" vertical="center"/>
    </xf>
    <xf numFmtId="164" fontId="9" fillId="0" borderId="49" xfId="159" applyNumberFormat="1" applyFont="1" applyBorder="1" applyAlignment="1">
      <alignment horizontal="center" vertical="center"/>
    </xf>
    <xf numFmtId="0" fontId="3" fillId="0" borderId="0" xfId="16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164" fontId="28" fillId="0" borderId="1" xfId="1" applyNumberFormat="1" applyFont="1" applyBorder="1" applyAlignment="1">
      <alignment horizontal="center" vertical="center"/>
    </xf>
    <xf numFmtId="164" fontId="3" fillId="0" borderId="1" xfId="164" applyNumberFormat="1" applyFont="1" applyBorder="1" applyAlignment="1">
      <alignment horizontal="center" vertical="top"/>
    </xf>
    <xf numFmtId="164" fontId="3" fillId="0" borderId="0" xfId="164" applyNumberFormat="1" applyFont="1" applyAlignment="1">
      <alignment horizontal="center" vertical="top"/>
    </xf>
    <xf numFmtId="164" fontId="3" fillId="4" borderId="1" xfId="164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1" fontId="3" fillId="0" borderId="0" xfId="160" applyNumberFormat="1" applyFont="1" applyAlignment="1">
      <alignment vertical="top" wrapText="1"/>
    </xf>
    <xf numFmtId="164" fontId="3" fillId="0" borderId="1" xfId="164" applyNumberFormat="1" applyFont="1" applyBorder="1" applyAlignment="1">
      <alignment horizontal="center" vertical="center"/>
    </xf>
    <xf numFmtId="164" fontId="9" fillId="0" borderId="50" xfId="159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3" fillId="0" borderId="1" xfId="0" applyFont="1" applyBorder="1" applyAlignment="1">
      <alignment horizontal="center"/>
    </xf>
    <xf numFmtId="3" fontId="0" fillId="0" borderId="0" xfId="0" applyNumberFormat="1" applyAlignment="1">
      <alignment horizontal="center"/>
    </xf>
    <xf numFmtId="164" fontId="30" fillId="0" borderId="1" xfId="0" applyNumberFormat="1" applyFont="1" applyBorder="1" applyAlignment="1">
      <alignment horizontal="center" vertical="center" wrapText="1"/>
    </xf>
    <xf numFmtId="164" fontId="9" fillId="0" borderId="0" xfId="164" applyNumberFormat="1" applyFont="1" applyAlignment="1">
      <alignment horizontal="center" vertical="top"/>
    </xf>
    <xf numFmtId="164" fontId="9" fillId="0" borderId="1" xfId="159" applyNumberFormat="1" applyFont="1" applyBorder="1" applyAlignment="1">
      <alignment horizontal="center"/>
    </xf>
    <xf numFmtId="3" fontId="9" fillId="0" borderId="1" xfId="159" applyNumberFormat="1" applyFont="1" applyBorder="1" applyAlignment="1" applyProtection="1">
      <alignment horizontal="left" vertical="center" wrapText="1"/>
      <protection locked="0"/>
    </xf>
    <xf numFmtId="164" fontId="3" fillId="0" borderId="1" xfId="159" applyNumberFormat="1" applyFont="1" applyBorder="1" applyAlignment="1">
      <alignment horizontal="center" vertical="top"/>
    </xf>
    <xf numFmtId="164" fontId="31" fillId="0" borderId="49" xfId="159" applyNumberFormat="1" applyFont="1" applyBorder="1" applyAlignment="1">
      <alignment horizontal="center" vertical="center"/>
    </xf>
    <xf numFmtId="164" fontId="3" fillId="0" borderId="49" xfId="159" applyNumberFormat="1" applyFont="1" applyBorder="1" applyAlignment="1">
      <alignment horizontal="center" vertical="top"/>
    </xf>
    <xf numFmtId="4" fontId="3" fillId="0" borderId="1" xfId="166" applyNumberFormat="1" applyFont="1" applyBorder="1" applyAlignment="1">
      <alignment horizontal="center" vertical="top"/>
    </xf>
    <xf numFmtId="164" fontId="3" fillId="0" borderId="1" xfId="165" applyNumberFormat="1" applyFont="1" applyBorder="1" applyAlignment="1">
      <alignment horizontal="center" vertical="top"/>
    </xf>
    <xf numFmtId="164" fontId="9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67">
    <cellStyle name="br" xfId="2" xr:uid="{00000000-0005-0000-0000-000000000000}"/>
    <cellStyle name="col" xfId="3" xr:uid="{00000000-0005-0000-0000-000001000000}"/>
    <cellStyle name="style0" xfId="4" xr:uid="{00000000-0005-0000-0000-000002000000}"/>
    <cellStyle name="td" xfId="5" xr:uid="{00000000-0005-0000-0000-000003000000}"/>
    <cellStyle name="tr" xfId="6" xr:uid="{00000000-0005-0000-0000-000004000000}"/>
    <cellStyle name="xl100" xfId="7" xr:uid="{00000000-0005-0000-0000-000005000000}"/>
    <cellStyle name="xl101" xfId="8" xr:uid="{00000000-0005-0000-0000-000006000000}"/>
    <cellStyle name="xl101 2" xfId="9" xr:uid="{00000000-0005-0000-0000-000007000000}"/>
    <cellStyle name="xl102" xfId="10" xr:uid="{00000000-0005-0000-0000-000008000000}"/>
    <cellStyle name="xl103" xfId="11" xr:uid="{00000000-0005-0000-0000-000009000000}"/>
    <cellStyle name="xl104" xfId="12" xr:uid="{00000000-0005-0000-0000-00000A000000}"/>
    <cellStyle name="xl105" xfId="13" xr:uid="{00000000-0005-0000-0000-00000B000000}"/>
    <cellStyle name="xl106" xfId="14" xr:uid="{00000000-0005-0000-0000-00000C000000}"/>
    <cellStyle name="xl107" xfId="15" xr:uid="{00000000-0005-0000-0000-00000D000000}"/>
    <cellStyle name="xl108" xfId="16" xr:uid="{00000000-0005-0000-0000-00000E000000}"/>
    <cellStyle name="xl109" xfId="17" xr:uid="{00000000-0005-0000-0000-00000F000000}"/>
    <cellStyle name="xl110" xfId="18" xr:uid="{00000000-0005-0000-0000-000010000000}"/>
    <cellStyle name="xl111" xfId="19" xr:uid="{00000000-0005-0000-0000-000011000000}"/>
    <cellStyle name="xl112" xfId="20" xr:uid="{00000000-0005-0000-0000-000012000000}"/>
    <cellStyle name="xl113" xfId="21" xr:uid="{00000000-0005-0000-0000-000013000000}"/>
    <cellStyle name="xl114" xfId="22" xr:uid="{00000000-0005-0000-0000-000014000000}"/>
    <cellStyle name="xl115" xfId="23" xr:uid="{00000000-0005-0000-0000-000015000000}"/>
    <cellStyle name="xl116" xfId="24" xr:uid="{00000000-0005-0000-0000-000016000000}"/>
    <cellStyle name="xl117" xfId="25" xr:uid="{00000000-0005-0000-0000-000017000000}"/>
    <cellStyle name="xl118" xfId="26" xr:uid="{00000000-0005-0000-0000-000018000000}"/>
    <cellStyle name="xl119" xfId="27" xr:uid="{00000000-0005-0000-0000-000019000000}"/>
    <cellStyle name="xl120" xfId="28" xr:uid="{00000000-0005-0000-0000-00001A000000}"/>
    <cellStyle name="xl121" xfId="29" xr:uid="{00000000-0005-0000-0000-00001B000000}"/>
    <cellStyle name="xl122" xfId="30" xr:uid="{00000000-0005-0000-0000-00001C000000}"/>
    <cellStyle name="xl123" xfId="31" xr:uid="{00000000-0005-0000-0000-00001D000000}"/>
    <cellStyle name="xl124" xfId="32" xr:uid="{00000000-0005-0000-0000-00001E000000}"/>
    <cellStyle name="xl125" xfId="33" xr:uid="{00000000-0005-0000-0000-00001F000000}"/>
    <cellStyle name="xl126" xfId="34" xr:uid="{00000000-0005-0000-0000-000020000000}"/>
    <cellStyle name="xl127" xfId="35" xr:uid="{00000000-0005-0000-0000-000021000000}"/>
    <cellStyle name="xl128" xfId="36" xr:uid="{00000000-0005-0000-0000-000022000000}"/>
    <cellStyle name="xl129" xfId="37" xr:uid="{00000000-0005-0000-0000-000023000000}"/>
    <cellStyle name="xl130" xfId="38" xr:uid="{00000000-0005-0000-0000-000024000000}"/>
    <cellStyle name="xl131" xfId="39" xr:uid="{00000000-0005-0000-0000-000025000000}"/>
    <cellStyle name="xl132" xfId="40" xr:uid="{00000000-0005-0000-0000-000026000000}"/>
    <cellStyle name="xl133" xfId="41" xr:uid="{00000000-0005-0000-0000-000027000000}"/>
    <cellStyle name="xl134" xfId="42" xr:uid="{00000000-0005-0000-0000-000028000000}"/>
    <cellStyle name="xl135" xfId="43" xr:uid="{00000000-0005-0000-0000-000029000000}"/>
    <cellStyle name="xl136" xfId="44" xr:uid="{00000000-0005-0000-0000-00002A000000}"/>
    <cellStyle name="xl137" xfId="45" xr:uid="{00000000-0005-0000-0000-00002B000000}"/>
    <cellStyle name="xl138" xfId="46" xr:uid="{00000000-0005-0000-0000-00002C000000}"/>
    <cellStyle name="xl139" xfId="47" xr:uid="{00000000-0005-0000-0000-00002D000000}"/>
    <cellStyle name="xl140" xfId="48" xr:uid="{00000000-0005-0000-0000-00002E000000}"/>
    <cellStyle name="xl141" xfId="49" xr:uid="{00000000-0005-0000-0000-00002F000000}"/>
    <cellStyle name="xl142" xfId="50" xr:uid="{00000000-0005-0000-0000-000030000000}"/>
    <cellStyle name="xl143" xfId="51" xr:uid="{00000000-0005-0000-0000-000031000000}"/>
    <cellStyle name="xl144" xfId="52" xr:uid="{00000000-0005-0000-0000-000032000000}"/>
    <cellStyle name="xl145" xfId="53" xr:uid="{00000000-0005-0000-0000-000033000000}"/>
    <cellStyle name="xl146" xfId="54" xr:uid="{00000000-0005-0000-0000-000034000000}"/>
    <cellStyle name="xl147" xfId="55" xr:uid="{00000000-0005-0000-0000-000035000000}"/>
    <cellStyle name="xl148" xfId="56" xr:uid="{00000000-0005-0000-0000-000036000000}"/>
    <cellStyle name="xl149" xfId="57" xr:uid="{00000000-0005-0000-0000-000037000000}"/>
    <cellStyle name="xl150" xfId="58" xr:uid="{00000000-0005-0000-0000-000038000000}"/>
    <cellStyle name="xl151" xfId="59" xr:uid="{00000000-0005-0000-0000-000039000000}"/>
    <cellStyle name="xl152" xfId="60" xr:uid="{00000000-0005-0000-0000-00003A000000}"/>
    <cellStyle name="xl153" xfId="61" xr:uid="{00000000-0005-0000-0000-00003B000000}"/>
    <cellStyle name="xl154" xfId="62" xr:uid="{00000000-0005-0000-0000-00003C000000}"/>
    <cellStyle name="xl155" xfId="63" xr:uid="{00000000-0005-0000-0000-00003D000000}"/>
    <cellStyle name="xl156" xfId="64" xr:uid="{00000000-0005-0000-0000-00003E000000}"/>
    <cellStyle name="xl157" xfId="65" xr:uid="{00000000-0005-0000-0000-00003F000000}"/>
    <cellStyle name="xl158" xfId="66" xr:uid="{00000000-0005-0000-0000-000040000000}"/>
    <cellStyle name="xl159" xfId="67" xr:uid="{00000000-0005-0000-0000-000041000000}"/>
    <cellStyle name="xl160" xfId="68" xr:uid="{00000000-0005-0000-0000-000042000000}"/>
    <cellStyle name="xl161" xfId="69" xr:uid="{00000000-0005-0000-0000-000043000000}"/>
    <cellStyle name="xl162" xfId="70" xr:uid="{00000000-0005-0000-0000-000044000000}"/>
    <cellStyle name="xl163" xfId="71" xr:uid="{00000000-0005-0000-0000-000045000000}"/>
    <cellStyle name="xl164" xfId="72" xr:uid="{00000000-0005-0000-0000-000046000000}"/>
    <cellStyle name="xl165" xfId="73" xr:uid="{00000000-0005-0000-0000-000047000000}"/>
    <cellStyle name="xl166" xfId="74" xr:uid="{00000000-0005-0000-0000-000048000000}"/>
    <cellStyle name="xl167" xfId="75" xr:uid="{00000000-0005-0000-0000-000049000000}"/>
    <cellStyle name="xl168" xfId="76" xr:uid="{00000000-0005-0000-0000-00004A000000}"/>
    <cellStyle name="xl169" xfId="77" xr:uid="{00000000-0005-0000-0000-00004B000000}"/>
    <cellStyle name="xl21" xfId="78" xr:uid="{00000000-0005-0000-0000-00004C000000}"/>
    <cellStyle name="xl22" xfId="79" xr:uid="{00000000-0005-0000-0000-00004D000000}"/>
    <cellStyle name="xl23" xfId="80" xr:uid="{00000000-0005-0000-0000-00004E000000}"/>
    <cellStyle name="xl24" xfId="81" xr:uid="{00000000-0005-0000-0000-00004F000000}"/>
    <cellStyle name="xl25" xfId="82" xr:uid="{00000000-0005-0000-0000-000050000000}"/>
    <cellStyle name="xl26" xfId="83" xr:uid="{00000000-0005-0000-0000-000051000000}"/>
    <cellStyle name="xl27" xfId="84" xr:uid="{00000000-0005-0000-0000-000052000000}"/>
    <cellStyle name="xl28" xfId="85" xr:uid="{00000000-0005-0000-0000-000053000000}"/>
    <cellStyle name="xl29" xfId="86" xr:uid="{00000000-0005-0000-0000-000054000000}"/>
    <cellStyle name="xl30" xfId="87" xr:uid="{00000000-0005-0000-0000-000055000000}"/>
    <cellStyle name="xl31" xfId="88" xr:uid="{00000000-0005-0000-0000-000056000000}"/>
    <cellStyle name="xl32" xfId="89" xr:uid="{00000000-0005-0000-0000-000057000000}"/>
    <cellStyle name="xl33" xfId="90" xr:uid="{00000000-0005-0000-0000-000058000000}"/>
    <cellStyle name="xl34" xfId="91" xr:uid="{00000000-0005-0000-0000-000059000000}"/>
    <cellStyle name="xl35" xfId="92" xr:uid="{00000000-0005-0000-0000-00005A000000}"/>
    <cellStyle name="xl36" xfId="93" xr:uid="{00000000-0005-0000-0000-00005B000000}"/>
    <cellStyle name="xl37" xfId="94" xr:uid="{00000000-0005-0000-0000-00005C000000}"/>
    <cellStyle name="xl38" xfId="95" xr:uid="{00000000-0005-0000-0000-00005D000000}"/>
    <cellStyle name="xl39" xfId="96" xr:uid="{00000000-0005-0000-0000-00005E000000}"/>
    <cellStyle name="xl40" xfId="97" xr:uid="{00000000-0005-0000-0000-00005F000000}"/>
    <cellStyle name="xl41" xfId="98" xr:uid="{00000000-0005-0000-0000-000060000000}"/>
    <cellStyle name="xl42" xfId="99" xr:uid="{00000000-0005-0000-0000-000061000000}"/>
    <cellStyle name="xl43" xfId="100" xr:uid="{00000000-0005-0000-0000-000062000000}"/>
    <cellStyle name="xl44" xfId="101" xr:uid="{00000000-0005-0000-0000-000063000000}"/>
    <cellStyle name="xl45" xfId="102" xr:uid="{00000000-0005-0000-0000-000064000000}"/>
    <cellStyle name="xl46" xfId="103" xr:uid="{00000000-0005-0000-0000-000065000000}"/>
    <cellStyle name="xl47" xfId="104" xr:uid="{00000000-0005-0000-0000-000066000000}"/>
    <cellStyle name="xl48" xfId="105" xr:uid="{00000000-0005-0000-0000-000067000000}"/>
    <cellStyle name="xl49" xfId="106" xr:uid="{00000000-0005-0000-0000-000068000000}"/>
    <cellStyle name="xl50" xfId="107" xr:uid="{00000000-0005-0000-0000-000069000000}"/>
    <cellStyle name="xl51" xfId="108" xr:uid="{00000000-0005-0000-0000-00006A000000}"/>
    <cellStyle name="xl52" xfId="109" xr:uid="{00000000-0005-0000-0000-00006B000000}"/>
    <cellStyle name="xl53" xfId="110" xr:uid="{00000000-0005-0000-0000-00006C000000}"/>
    <cellStyle name="xl54" xfId="111" xr:uid="{00000000-0005-0000-0000-00006D000000}"/>
    <cellStyle name="xl55" xfId="112" xr:uid="{00000000-0005-0000-0000-00006E000000}"/>
    <cellStyle name="xl56" xfId="113" xr:uid="{00000000-0005-0000-0000-00006F000000}"/>
    <cellStyle name="xl57" xfId="114" xr:uid="{00000000-0005-0000-0000-000070000000}"/>
    <cellStyle name="xl58" xfId="115" xr:uid="{00000000-0005-0000-0000-000071000000}"/>
    <cellStyle name="xl59" xfId="116" xr:uid="{00000000-0005-0000-0000-000072000000}"/>
    <cellStyle name="xl60" xfId="117" xr:uid="{00000000-0005-0000-0000-000073000000}"/>
    <cellStyle name="xl61" xfId="118" xr:uid="{00000000-0005-0000-0000-000074000000}"/>
    <cellStyle name="xl62" xfId="119" xr:uid="{00000000-0005-0000-0000-000075000000}"/>
    <cellStyle name="xl63" xfId="120" xr:uid="{00000000-0005-0000-0000-000076000000}"/>
    <cellStyle name="xl64" xfId="121" xr:uid="{00000000-0005-0000-0000-000077000000}"/>
    <cellStyle name="xl65" xfId="122" xr:uid="{00000000-0005-0000-0000-000078000000}"/>
    <cellStyle name="xl66" xfId="123" xr:uid="{00000000-0005-0000-0000-000079000000}"/>
    <cellStyle name="xl67" xfId="124" xr:uid="{00000000-0005-0000-0000-00007A000000}"/>
    <cellStyle name="xl68" xfId="125" xr:uid="{00000000-0005-0000-0000-00007B000000}"/>
    <cellStyle name="xl69" xfId="126" xr:uid="{00000000-0005-0000-0000-00007C000000}"/>
    <cellStyle name="xl70" xfId="127" xr:uid="{00000000-0005-0000-0000-00007D000000}"/>
    <cellStyle name="xl71" xfId="128" xr:uid="{00000000-0005-0000-0000-00007E000000}"/>
    <cellStyle name="xl72" xfId="129" xr:uid="{00000000-0005-0000-0000-00007F000000}"/>
    <cellStyle name="xl73" xfId="130" xr:uid="{00000000-0005-0000-0000-000080000000}"/>
    <cellStyle name="xl74" xfId="131" xr:uid="{00000000-0005-0000-0000-000081000000}"/>
    <cellStyle name="xl75" xfId="132" xr:uid="{00000000-0005-0000-0000-000082000000}"/>
    <cellStyle name="xl76" xfId="133" xr:uid="{00000000-0005-0000-0000-000083000000}"/>
    <cellStyle name="xl77" xfId="134" xr:uid="{00000000-0005-0000-0000-000084000000}"/>
    <cellStyle name="xl78" xfId="135" xr:uid="{00000000-0005-0000-0000-000085000000}"/>
    <cellStyle name="xl79" xfId="136" xr:uid="{00000000-0005-0000-0000-000086000000}"/>
    <cellStyle name="xl80" xfId="137" xr:uid="{00000000-0005-0000-0000-000087000000}"/>
    <cellStyle name="xl81" xfId="138" xr:uid="{00000000-0005-0000-0000-000088000000}"/>
    <cellStyle name="xl82" xfId="139" xr:uid="{00000000-0005-0000-0000-000089000000}"/>
    <cellStyle name="xl83" xfId="140" xr:uid="{00000000-0005-0000-0000-00008A000000}"/>
    <cellStyle name="xl84" xfId="141" xr:uid="{00000000-0005-0000-0000-00008B000000}"/>
    <cellStyle name="xl85" xfId="142" xr:uid="{00000000-0005-0000-0000-00008C000000}"/>
    <cellStyle name="xl86" xfId="143" xr:uid="{00000000-0005-0000-0000-00008D000000}"/>
    <cellStyle name="xl87" xfId="144" xr:uid="{00000000-0005-0000-0000-00008E000000}"/>
    <cellStyle name="xl88" xfId="145" xr:uid="{00000000-0005-0000-0000-00008F000000}"/>
    <cellStyle name="xl89" xfId="146" xr:uid="{00000000-0005-0000-0000-000090000000}"/>
    <cellStyle name="xl90" xfId="147" xr:uid="{00000000-0005-0000-0000-000091000000}"/>
    <cellStyle name="xl91" xfId="148" xr:uid="{00000000-0005-0000-0000-000092000000}"/>
    <cellStyle name="xl92" xfId="149" xr:uid="{00000000-0005-0000-0000-000093000000}"/>
    <cellStyle name="xl93" xfId="150" xr:uid="{00000000-0005-0000-0000-000094000000}"/>
    <cellStyle name="xl94" xfId="151" xr:uid="{00000000-0005-0000-0000-000095000000}"/>
    <cellStyle name="xl95" xfId="152" xr:uid="{00000000-0005-0000-0000-000096000000}"/>
    <cellStyle name="xl96" xfId="153" xr:uid="{00000000-0005-0000-0000-000097000000}"/>
    <cellStyle name="xl97" xfId="154" xr:uid="{00000000-0005-0000-0000-000098000000}"/>
    <cellStyle name="xl98" xfId="155" xr:uid="{00000000-0005-0000-0000-000099000000}"/>
    <cellStyle name="xl99" xfId="156" xr:uid="{00000000-0005-0000-0000-00009A000000}"/>
    <cellStyle name="Обычный" xfId="0" builtinId="0"/>
    <cellStyle name="Обычный 2" xfId="157" xr:uid="{00000000-0005-0000-0000-00009C000000}"/>
    <cellStyle name="Обычный 2 2" xfId="158" xr:uid="{00000000-0005-0000-0000-00009D000000}"/>
    <cellStyle name="Обычный 2 2 2" xfId="1" xr:uid="{00000000-0005-0000-0000-00009E000000}"/>
    <cellStyle name="Обычный 2 3" xfId="159" xr:uid="{00000000-0005-0000-0000-00009F000000}"/>
    <cellStyle name="Обычный 3" xfId="160" xr:uid="{00000000-0005-0000-0000-0000A0000000}"/>
    <cellStyle name="Обычный 3 2" xfId="166" xr:uid="{5AD8D111-B423-4090-98CE-6FA263884986}"/>
    <cellStyle name="Обычный 4" xfId="161" xr:uid="{00000000-0005-0000-0000-0000A1000000}"/>
    <cellStyle name="Обычный 4 2" xfId="165" xr:uid="{00000000-0005-0000-0000-0000A2000000}"/>
    <cellStyle name="Обычный 5" xfId="162" xr:uid="{00000000-0005-0000-0000-0000A3000000}"/>
    <cellStyle name="Обычный 5 2" xfId="163" xr:uid="{00000000-0005-0000-0000-0000A4000000}"/>
    <cellStyle name="Обычный 6" xfId="164" xr:uid="{00000000-0005-0000-0000-0000A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62"/>
  <sheetViews>
    <sheetView tabSelected="1" topLeftCell="A16" zoomScale="70" zoomScaleNormal="70" workbookViewId="0">
      <selection activeCell="H59" sqref="H59:I59"/>
    </sheetView>
  </sheetViews>
  <sheetFormatPr defaultColWidth="9.140625" defaultRowHeight="12.75" x14ac:dyDescent="0.2"/>
  <cols>
    <col min="1" max="1" width="8" customWidth="1"/>
    <col min="2" max="2" width="79.42578125" style="1" customWidth="1"/>
    <col min="3" max="3" width="14" style="40" customWidth="1"/>
    <col min="4" max="5" width="14.7109375" style="40" customWidth="1"/>
    <col min="6" max="6" width="14.28515625" style="40" customWidth="1"/>
    <col min="7" max="7" width="12.7109375" style="40" customWidth="1"/>
    <col min="8" max="8" width="14.140625" style="41" customWidth="1"/>
    <col min="9" max="9" width="16" style="40" customWidth="1"/>
    <col min="158" max="158" width="10.5703125" customWidth="1"/>
    <col min="159" max="159" width="57.85546875" customWidth="1"/>
    <col min="160" max="161" width="13.140625" customWidth="1"/>
    <col min="162" max="162" width="9.28515625" customWidth="1"/>
    <col min="163" max="169" width="0" hidden="1" customWidth="1"/>
  </cols>
  <sheetData>
    <row r="2" spans="1:9" ht="51.75" customHeight="1" x14ac:dyDescent="0.2">
      <c r="A2" s="54" t="s">
        <v>105</v>
      </c>
      <c r="B2" s="54"/>
      <c r="C2" s="54"/>
      <c r="D2" s="54"/>
      <c r="E2" s="54"/>
      <c r="F2" s="54"/>
      <c r="G2" s="54"/>
      <c r="H2" s="54"/>
      <c r="I2" s="54"/>
    </row>
    <row r="3" spans="1:9" ht="15.75" x14ac:dyDescent="0.25">
      <c r="A3" s="2"/>
      <c r="B3" s="2"/>
      <c r="C3" s="2"/>
    </row>
    <row r="4" spans="1:9" x14ac:dyDescent="0.2">
      <c r="I4" s="40" t="s">
        <v>104</v>
      </c>
    </row>
    <row r="5" spans="1:9" ht="19.5" customHeight="1" x14ac:dyDescent="0.2">
      <c r="A5" s="56" t="s">
        <v>81</v>
      </c>
      <c r="B5" s="55" t="s">
        <v>0</v>
      </c>
      <c r="C5" s="57" t="s">
        <v>106</v>
      </c>
      <c r="D5" s="57" t="s">
        <v>107</v>
      </c>
      <c r="E5" s="58" t="s">
        <v>91</v>
      </c>
      <c r="F5" s="58"/>
      <c r="G5" s="58"/>
      <c r="H5" s="58"/>
      <c r="I5" s="58"/>
    </row>
    <row r="6" spans="1:9" s="3" customFormat="1" ht="82.5" customHeight="1" x14ac:dyDescent="0.2">
      <c r="A6" s="56"/>
      <c r="B6" s="55"/>
      <c r="C6" s="57"/>
      <c r="D6" s="57"/>
      <c r="E6" s="29" t="s">
        <v>95</v>
      </c>
      <c r="F6" s="29" t="s">
        <v>108</v>
      </c>
      <c r="G6" s="29" t="s">
        <v>109</v>
      </c>
      <c r="H6" s="29" t="s">
        <v>103</v>
      </c>
      <c r="I6" s="29" t="s">
        <v>110</v>
      </c>
    </row>
    <row r="7" spans="1:9" s="7" customFormat="1" ht="15.75" x14ac:dyDescent="0.25">
      <c r="A7" s="4" t="s">
        <v>1</v>
      </c>
      <c r="B7" s="5" t="s">
        <v>2</v>
      </c>
      <c r="C7" s="24">
        <f>SUM(C8+C9+C10+C12+C15+C16)+C11+C13</f>
        <v>984132.70000000007</v>
      </c>
      <c r="D7" s="6">
        <f>SUM(D8:D16)</f>
        <v>1162002.7</v>
      </c>
      <c r="E7" s="6">
        <f>SUM(E8:E16)</f>
        <v>1407730.7</v>
      </c>
      <c r="F7" s="23">
        <f>E7/C7*100</f>
        <v>143.04277258544502</v>
      </c>
      <c r="G7" s="23">
        <f>E7/D7*100</f>
        <v>121.1469388152024</v>
      </c>
      <c r="H7" s="6">
        <f>SUM(H8:H16)</f>
        <v>1359574</v>
      </c>
      <c r="I7" s="6">
        <f>SUM(I8:I16)</f>
        <v>1394324.5</v>
      </c>
    </row>
    <row r="8" spans="1:9" s="7" customFormat="1" ht="30" x14ac:dyDescent="0.25">
      <c r="A8" s="8" t="s">
        <v>3</v>
      </c>
      <c r="B8" s="9" t="s">
        <v>4</v>
      </c>
      <c r="C8" s="37">
        <v>3722.3</v>
      </c>
      <c r="D8" s="37">
        <v>4059.1</v>
      </c>
      <c r="E8" s="36">
        <v>4115.5</v>
      </c>
      <c r="F8" s="19">
        <f>E8/C8*100</f>
        <v>110.56336136259839</v>
      </c>
      <c r="G8" s="19">
        <f>E8/D8*100</f>
        <v>101.38947057229434</v>
      </c>
      <c r="H8" s="26">
        <v>4329.8999999999996</v>
      </c>
      <c r="I8" s="26">
        <v>4511.1000000000004</v>
      </c>
    </row>
    <row r="9" spans="1:9" s="7" customFormat="1" ht="30" x14ac:dyDescent="0.25">
      <c r="A9" s="8" t="s">
        <v>5</v>
      </c>
      <c r="B9" s="9" t="s">
        <v>6</v>
      </c>
      <c r="C9" s="37">
        <v>41908.299999999996</v>
      </c>
      <c r="D9" s="37">
        <v>49585.1</v>
      </c>
      <c r="E9" s="36">
        <v>54180.2</v>
      </c>
      <c r="F9" s="19">
        <f>E9/C9*100</f>
        <v>129.28274351381469</v>
      </c>
      <c r="G9" s="19">
        <f t="shared" ref="G9:G54" si="0">E9/D9*100</f>
        <v>109.26709838237696</v>
      </c>
      <c r="H9" s="26">
        <v>56124.7</v>
      </c>
      <c r="I9" s="26">
        <v>57872.3</v>
      </c>
    </row>
    <row r="10" spans="1:9" s="7" customFormat="1" ht="45" x14ac:dyDescent="0.25">
      <c r="A10" s="8" t="s">
        <v>7</v>
      </c>
      <c r="B10" s="9" t="s">
        <v>8</v>
      </c>
      <c r="C10" s="37">
        <v>395385.00000000006</v>
      </c>
      <c r="D10" s="37">
        <v>482467.1</v>
      </c>
      <c r="E10" s="36">
        <v>512703.2</v>
      </c>
      <c r="F10" s="19">
        <f t="shared" ref="F10:F16" si="1">E10/C10*100</f>
        <v>129.67188942423206</v>
      </c>
      <c r="G10" s="19">
        <f>E10/D10*100</f>
        <v>106.26697654617278</v>
      </c>
      <c r="H10" s="26">
        <v>501399.19999999995</v>
      </c>
      <c r="I10" s="26">
        <v>521861.6</v>
      </c>
    </row>
    <row r="11" spans="1:9" s="7" customFormat="1" ht="15.75" x14ac:dyDescent="0.25">
      <c r="A11" s="8" t="s">
        <v>82</v>
      </c>
      <c r="B11" s="9" t="s">
        <v>83</v>
      </c>
      <c r="C11" s="37">
        <v>6.6</v>
      </c>
      <c r="D11" s="37">
        <v>17.7</v>
      </c>
      <c r="E11" s="36">
        <v>372.9</v>
      </c>
      <c r="F11" s="19">
        <f t="shared" si="1"/>
        <v>5650</v>
      </c>
      <c r="G11" s="19">
        <v>0</v>
      </c>
      <c r="H11" s="26">
        <v>17.5</v>
      </c>
      <c r="I11" s="26">
        <v>17.5</v>
      </c>
    </row>
    <row r="12" spans="1:9" s="7" customFormat="1" ht="30" x14ac:dyDescent="0.25">
      <c r="A12" s="8" t="s">
        <v>9</v>
      </c>
      <c r="B12" s="9" t="s">
        <v>10</v>
      </c>
      <c r="C12" s="37">
        <v>90776.1</v>
      </c>
      <c r="D12" s="37">
        <v>101347.3</v>
      </c>
      <c r="E12" s="36">
        <v>109644.59999999999</v>
      </c>
      <c r="F12" s="19">
        <f t="shared" si="1"/>
        <v>120.78575748462424</v>
      </c>
      <c r="G12" s="19">
        <f>E12/D12*100</f>
        <v>108.1869965948772</v>
      </c>
      <c r="H12" s="26">
        <v>114993</v>
      </c>
      <c r="I12" s="26">
        <v>120081</v>
      </c>
    </row>
    <row r="13" spans="1:9" s="7" customFormat="1" ht="15.75" x14ac:dyDescent="0.25">
      <c r="A13" s="8" t="s">
        <v>84</v>
      </c>
      <c r="B13" s="9" t="s">
        <v>85</v>
      </c>
      <c r="C13" s="48">
        <v>36642.199999999997</v>
      </c>
      <c r="D13" s="37">
        <v>0</v>
      </c>
      <c r="E13" s="36">
        <v>0</v>
      </c>
      <c r="F13" s="19">
        <f t="shared" si="1"/>
        <v>0</v>
      </c>
      <c r="G13" s="20">
        <v>0</v>
      </c>
      <c r="H13" s="26"/>
      <c r="I13" s="26"/>
    </row>
    <row r="14" spans="1:9" s="7" customFormat="1" ht="15.75" x14ac:dyDescent="0.25">
      <c r="A14" s="8" t="s">
        <v>11</v>
      </c>
      <c r="B14" s="10" t="s">
        <v>12</v>
      </c>
      <c r="C14" s="37">
        <v>0</v>
      </c>
      <c r="D14" s="37">
        <v>0</v>
      </c>
      <c r="E14" s="36">
        <v>119110.79999999997</v>
      </c>
      <c r="F14" s="19">
        <v>0</v>
      </c>
      <c r="G14" s="44">
        <f>IFERROR(E16/#REF!*100,0)</f>
        <v>0</v>
      </c>
      <c r="H14" s="26">
        <v>150000</v>
      </c>
      <c r="I14" s="26">
        <v>150000</v>
      </c>
    </row>
    <row r="15" spans="1:9" s="7" customFormat="1" ht="15.75" x14ac:dyDescent="0.25">
      <c r="A15" s="8" t="s">
        <v>93</v>
      </c>
      <c r="B15" s="9" t="s">
        <v>92</v>
      </c>
      <c r="C15" s="50">
        <v>285</v>
      </c>
      <c r="D15" s="37">
        <v>665</v>
      </c>
      <c r="E15" s="36">
        <v>0</v>
      </c>
      <c r="F15" s="19">
        <f t="shared" si="1"/>
        <v>0</v>
      </c>
      <c r="G15" s="44"/>
      <c r="H15" s="26"/>
      <c r="I15" s="26"/>
    </row>
    <row r="16" spans="1:9" s="7" customFormat="1" ht="15.75" x14ac:dyDescent="0.25">
      <c r="A16" s="8" t="s">
        <v>13</v>
      </c>
      <c r="B16" s="9" t="s">
        <v>14</v>
      </c>
      <c r="C16" s="37">
        <v>415407.2</v>
      </c>
      <c r="D16" s="37">
        <v>523861.39999999997</v>
      </c>
      <c r="E16" s="26">
        <v>607603.5</v>
      </c>
      <c r="F16" s="19">
        <f t="shared" si="1"/>
        <v>146.26696407765681</v>
      </c>
      <c r="G16" s="44">
        <f>IFERROR(#REF!/#REF!*100,0)</f>
        <v>0</v>
      </c>
      <c r="H16" s="26">
        <v>532709.69999999995</v>
      </c>
      <c r="I16" s="26">
        <v>539981</v>
      </c>
    </row>
    <row r="17" spans="1:9" s="7" customFormat="1" ht="15.75" x14ac:dyDescent="0.25">
      <c r="A17" s="4" t="s">
        <v>15</v>
      </c>
      <c r="B17" s="5" t="s">
        <v>16</v>
      </c>
      <c r="C17" s="25">
        <f>C18+C19</f>
        <v>183357.1</v>
      </c>
      <c r="D17" s="25">
        <f t="shared" ref="D17:E17" si="2">D18+D19</f>
        <v>201488</v>
      </c>
      <c r="E17" s="25">
        <f t="shared" si="2"/>
        <v>254727.6</v>
      </c>
      <c r="F17" s="16">
        <f t="shared" ref="F17:F21" si="3">E17/C17*100</f>
        <v>138.92431762936914</v>
      </c>
      <c r="G17" s="16">
        <f t="shared" si="0"/>
        <v>126.42321130786947</v>
      </c>
      <c r="H17" s="25">
        <f t="shared" ref="H17" si="4">H18</f>
        <v>255210</v>
      </c>
      <c r="I17" s="25">
        <f t="shared" ref="I17" si="5">I18</f>
        <v>269775.5</v>
      </c>
    </row>
    <row r="18" spans="1:9" s="7" customFormat="1" ht="30" x14ac:dyDescent="0.25">
      <c r="A18" s="8" t="s">
        <v>90</v>
      </c>
      <c r="B18" s="28" t="s">
        <v>89</v>
      </c>
      <c r="C18" s="27">
        <v>183357.1</v>
      </c>
      <c r="D18" s="48">
        <v>199976</v>
      </c>
      <c r="E18" s="27">
        <v>254727.6</v>
      </c>
      <c r="F18" s="19" t="s">
        <v>94</v>
      </c>
      <c r="G18" s="19">
        <f t="shared" ref="G18" si="6">E18/D18*100</f>
        <v>127.37908549025883</v>
      </c>
      <c r="H18" s="27">
        <v>255210</v>
      </c>
      <c r="I18" s="27">
        <v>269775.5</v>
      </c>
    </row>
    <row r="19" spans="1:9" s="7" customFormat="1" ht="31.5" x14ac:dyDescent="0.25">
      <c r="A19" s="8" t="s">
        <v>111</v>
      </c>
      <c r="B19" s="47" t="s">
        <v>112</v>
      </c>
      <c r="C19" s="17">
        <v>0</v>
      </c>
      <c r="D19" s="48">
        <v>1512</v>
      </c>
      <c r="E19" s="27">
        <v>0</v>
      </c>
      <c r="F19" s="19" t="s">
        <v>94</v>
      </c>
      <c r="G19" s="19">
        <v>0</v>
      </c>
      <c r="H19" s="27">
        <v>0</v>
      </c>
      <c r="I19" s="27">
        <v>0</v>
      </c>
    </row>
    <row r="20" spans="1:9" s="7" customFormat="1" ht="15.75" x14ac:dyDescent="0.25">
      <c r="A20" s="4" t="s">
        <v>17</v>
      </c>
      <c r="B20" s="5" t="s">
        <v>18</v>
      </c>
      <c r="C20" s="25">
        <f>SUM(C23+C25+C22+C24+C21)</f>
        <v>3215213.5</v>
      </c>
      <c r="D20" s="16">
        <f>SUM(D21:D25)</f>
        <v>2203569.8000000003</v>
      </c>
      <c r="E20" s="16">
        <f t="shared" ref="E20:I20" si="7">SUM(E23+E25+E22+E24+E21)</f>
        <v>2962692.6</v>
      </c>
      <c r="F20" s="16">
        <f t="shared" si="3"/>
        <v>92.146061218018644</v>
      </c>
      <c r="G20" s="16">
        <f t="shared" si="0"/>
        <v>134.44968251062434</v>
      </c>
      <c r="H20" s="16">
        <f t="shared" si="7"/>
        <v>1136484.7</v>
      </c>
      <c r="I20" s="38">
        <f t="shared" si="7"/>
        <v>772982.2</v>
      </c>
    </row>
    <row r="21" spans="1:9" s="7" customFormat="1" ht="15.75" x14ac:dyDescent="0.25">
      <c r="A21" s="11" t="s">
        <v>19</v>
      </c>
      <c r="B21" s="12" t="s">
        <v>20</v>
      </c>
      <c r="C21" s="51">
        <v>15943.2</v>
      </c>
      <c r="D21" s="37">
        <v>20296.900000000001</v>
      </c>
      <c r="E21" s="31">
        <v>20296.900000000001</v>
      </c>
      <c r="F21" s="19">
        <f t="shared" si="3"/>
        <v>127.30756686236137</v>
      </c>
      <c r="G21" s="19">
        <f t="shared" si="0"/>
        <v>100</v>
      </c>
      <c r="H21" s="31">
        <v>20296.900000000001</v>
      </c>
      <c r="I21" s="31">
        <v>20296.900000000001</v>
      </c>
    </row>
    <row r="22" spans="1:9" s="7" customFormat="1" ht="15.75" x14ac:dyDescent="0.25">
      <c r="A22" s="8" t="s">
        <v>21</v>
      </c>
      <c r="B22" s="10" t="s">
        <v>22</v>
      </c>
      <c r="C22" s="52">
        <v>24011.3</v>
      </c>
      <c r="D22" s="37">
        <v>232.6</v>
      </c>
      <c r="E22" s="31">
        <v>0</v>
      </c>
      <c r="F22" s="19">
        <v>0</v>
      </c>
      <c r="G22" s="19">
        <f t="shared" si="0"/>
        <v>0</v>
      </c>
      <c r="H22" s="31">
        <v>0</v>
      </c>
      <c r="I22" s="31">
        <v>0</v>
      </c>
    </row>
    <row r="23" spans="1:9" s="7" customFormat="1" ht="15.75" x14ac:dyDescent="0.25">
      <c r="A23" s="8" t="s">
        <v>23</v>
      </c>
      <c r="B23" s="10" t="s">
        <v>24</v>
      </c>
      <c r="C23" s="52">
        <v>361920.19999999995</v>
      </c>
      <c r="D23" s="37">
        <v>149542.70000000001</v>
      </c>
      <c r="E23" s="53">
        <v>380742.60000000003</v>
      </c>
      <c r="F23" s="19">
        <f t="shared" ref="F23:F35" si="8">E23/C23*100</f>
        <v>105.20070446468588</v>
      </c>
      <c r="G23" s="19">
        <f t="shared" si="0"/>
        <v>254.60460457113587</v>
      </c>
      <c r="H23" s="26">
        <v>472172.5</v>
      </c>
      <c r="I23" s="26">
        <v>90890.400000000009</v>
      </c>
    </row>
    <row r="24" spans="1:9" s="7" customFormat="1" ht="15.75" x14ac:dyDescent="0.25">
      <c r="A24" s="8" t="s">
        <v>25</v>
      </c>
      <c r="B24" s="10" t="s">
        <v>26</v>
      </c>
      <c r="C24" s="52">
        <v>1401644.7</v>
      </c>
      <c r="D24" s="37">
        <v>2000049.9000000001</v>
      </c>
      <c r="E24" s="31">
        <v>2554224.3000000003</v>
      </c>
      <c r="F24" s="19">
        <f t="shared" si="8"/>
        <v>182.23051105604725</v>
      </c>
      <c r="G24" s="19">
        <f t="shared" si="0"/>
        <v>127.70802868468432</v>
      </c>
      <c r="H24" s="26">
        <v>637470.6</v>
      </c>
      <c r="I24" s="26">
        <v>655250.19999999995</v>
      </c>
    </row>
    <row r="25" spans="1:9" s="7" customFormat="1" ht="15.75" x14ac:dyDescent="0.25">
      <c r="A25" s="8" t="s">
        <v>27</v>
      </c>
      <c r="B25" s="9" t="s">
        <v>28</v>
      </c>
      <c r="C25" s="52">
        <v>1411694.1</v>
      </c>
      <c r="D25" s="37">
        <v>33447.699999999997</v>
      </c>
      <c r="E25" s="31">
        <v>7428.8</v>
      </c>
      <c r="F25" s="19">
        <f t="shared" si="8"/>
        <v>0.52623298489382364</v>
      </c>
      <c r="G25" s="19">
        <f t="shared" si="0"/>
        <v>22.210196814728668</v>
      </c>
      <c r="H25" s="26">
        <v>6544.7</v>
      </c>
      <c r="I25" s="26">
        <v>6544.7</v>
      </c>
    </row>
    <row r="26" spans="1:9" s="7" customFormat="1" ht="15.75" x14ac:dyDescent="0.25">
      <c r="A26" s="4" t="s">
        <v>29</v>
      </c>
      <c r="B26" s="5" t="s">
        <v>30</v>
      </c>
      <c r="C26" s="24">
        <f>SUM(C27+C28+C30+C29)</f>
        <v>4871078.8999999994</v>
      </c>
      <c r="D26" s="6">
        <f>SUM(D27:D30)</f>
        <v>5302302.3</v>
      </c>
      <c r="E26" s="6">
        <f>SUM(E27+E28+E30+E29)</f>
        <v>5541490.5999999996</v>
      </c>
      <c r="F26" s="6">
        <f t="shared" si="8"/>
        <v>113.76310492527641</v>
      </c>
      <c r="G26" s="6">
        <f t="shared" si="0"/>
        <v>104.51102721925152</v>
      </c>
      <c r="H26" s="6">
        <f>SUM(H27+H28+H30+H29)</f>
        <v>5279390.8999999994</v>
      </c>
      <c r="I26" s="39">
        <f>SUM(I27+I28+I30+I29)</f>
        <v>2091762.1</v>
      </c>
    </row>
    <row r="27" spans="1:9" s="7" customFormat="1" ht="15.75" x14ac:dyDescent="0.25">
      <c r="A27" s="8" t="s">
        <v>31</v>
      </c>
      <c r="B27" s="10" t="s">
        <v>32</v>
      </c>
      <c r="C27" s="48">
        <v>111698.40000000001</v>
      </c>
      <c r="D27" s="27">
        <v>84247.8</v>
      </c>
      <c r="E27" s="27">
        <v>22007.8</v>
      </c>
      <c r="F27" s="19">
        <f t="shared" si="8"/>
        <v>19.702878465582316</v>
      </c>
      <c r="G27" s="19">
        <f t="shared" si="0"/>
        <v>26.122699939939082</v>
      </c>
      <c r="H27" s="27">
        <v>20159.099999999999</v>
      </c>
      <c r="I27" s="27">
        <v>20059.099999999999</v>
      </c>
    </row>
    <row r="28" spans="1:9" s="7" customFormat="1" ht="15.75" x14ac:dyDescent="0.25">
      <c r="A28" s="8" t="s">
        <v>33</v>
      </c>
      <c r="B28" s="10" t="s">
        <v>34</v>
      </c>
      <c r="C28" s="48">
        <v>3583124.9</v>
      </c>
      <c r="D28" s="27">
        <v>3363766.4</v>
      </c>
      <c r="E28" s="27">
        <v>4233898.1999999993</v>
      </c>
      <c r="F28" s="19">
        <f t="shared" si="8"/>
        <v>118.1621717959092</v>
      </c>
      <c r="G28" s="19">
        <f t="shared" si="0"/>
        <v>125.86778320872696</v>
      </c>
      <c r="H28" s="27">
        <v>4075496.6999999997</v>
      </c>
      <c r="I28" s="27">
        <v>862989.8</v>
      </c>
    </row>
    <row r="29" spans="1:9" s="7" customFormat="1" ht="15.75" x14ac:dyDescent="0.25">
      <c r="A29" s="8" t="s">
        <v>35</v>
      </c>
      <c r="B29" s="10" t="s">
        <v>36</v>
      </c>
      <c r="C29" s="48">
        <v>985963.09999999986</v>
      </c>
      <c r="D29" s="49">
        <v>1535113.3</v>
      </c>
      <c r="E29" s="27">
        <v>1061238.4000000001</v>
      </c>
      <c r="F29" s="19">
        <f t="shared" si="8"/>
        <v>107.63469748512904</v>
      </c>
      <c r="G29" s="19">
        <f t="shared" si="0"/>
        <v>69.130949487572039</v>
      </c>
      <c r="H29" s="27">
        <v>950879.80000000016</v>
      </c>
      <c r="I29" s="27">
        <v>967132.4</v>
      </c>
    </row>
    <row r="30" spans="1:9" s="7" customFormat="1" ht="15.75" x14ac:dyDescent="0.25">
      <c r="A30" s="8" t="s">
        <v>37</v>
      </c>
      <c r="B30" s="10" t="s">
        <v>38</v>
      </c>
      <c r="C30" s="27">
        <v>190292.5</v>
      </c>
      <c r="D30" s="27">
        <v>319174.8</v>
      </c>
      <c r="E30" s="27">
        <v>224346.2</v>
      </c>
      <c r="F30" s="19">
        <f t="shared" si="8"/>
        <v>117.89545042500362</v>
      </c>
      <c r="G30" s="19">
        <f t="shared" si="0"/>
        <v>70.28944640992961</v>
      </c>
      <c r="H30" s="27">
        <v>232855.3</v>
      </c>
      <c r="I30" s="27">
        <v>241580.79999999999</v>
      </c>
    </row>
    <row r="31" spans="1:9" s="7" customFormat="1" ht="15.75" x14ac:dyDescent="0.25">
      <c r="A31" s="4" t="s">
        <v>97</v>
      </c>
      <c r="B31" s="5" t="s">
        <v>98</v>
      </c>
      <c r="C31" s="30">
        <f t="shared" ref="C31:I32" si="9">C32</f>
        <v>18205.100000000002</v>
      </c>
      <c r="D31" s="30">
        <f t="shared" si="9"/>
        <v>39028.400000000001</v>
      </c>
      <c r="E31" s="30">
        <f t="shared" si="9"/>
        <v>26982.400000000001</v>
      </c>
      <c r="F31" s="23">
        <f t="shared" si="8"/>
        <v>148.21341272500561</v>
      </c>
      <c r="G31" s="30">
        <f t="shared" si="9"/>
        <v>102.96675630424363</v>
      </c>
      <c r="H31" s="30">
        <f t="shared" si="9"/>
        <v>26982.400000000001</v>
      </c>
      <c r="I31" s="30">
        <f t="shared" si="9"/>
        <v>26982.400000000001</v>
      </c>
    </row>
    <row r="32" spans="1:9" s="7" customFormat="1" ht="15.75" x14ac:dyDescent="0.25">
      <c r="A32" s="8" t="s">
        <v>99</v>
      </c>
      <c r="B32" s="10" t="s">
        <v>100</v>
      </c>
      <c r="C32" s="48">
        <v>18205.100000000002</v>
      </c>
      <c r="D32" s="27">
        <v>39028.400000000001</v>
      </c>
      <c r="E32" s="32">
        <v>26982.400000000001</v>
      </c>
      <c r="F32" s="19">
        <f t="shared" si="8"/>
        <v>148.21341272500561</v>
      </c>
      <c r="G32" s="17">
        <f t="shared" si="9"/>
        <v>102.96675630424363</v>
      </c>
      <c r="H32" s="31">
        <v>26982.400000000001</v>
      </c>
      <c r="I32" s="31">
        <v>26982.400000000001</v>
      </c>
    </row>
    <row r="33" spans="1:9" s="7" customFormat="1" ht="15.75" x14ac:dyDescent="0.25">
      <c r="A33" s="4" t="s">
        <v>39</v>
      </c>
      <c r="B33" s="5" t="s">
        <v>40</v>
      </c>
      <c r="C33" s="25">
        <f>SUM(C34+C35+C37+C38)+C36</f>
        <v>5697501.5999999996</v>
      </c>
      <c r="D33" s="6">
        <f>SUM(D34:D38)</f>
        <v>6573917.0999999996</v>
      </c>
      <c r="E33" s="6">
        <f t="shared" ref="E33" si="10">E34+E35+E37+E38+E36</f>
        <v>6768949.1999999993</v>
      </c>
      <c r="F33" s="6">
        <f t="shared" si="8"/>
        <v>118.80556909365325</v>
      </c>
      <c r="G33" s="6">
        <f t="shared" si="0"/>
        <v>102.96675630424363</v>
      </c>
      <c r="H33" s="6">
        <f t="shared" ref="H33" si="11">H34+H35+H37+H38+H36</f>
        <v>6966645</v>
      </c>
      <c r="I33" s="6">
        <f t="shared" ref="I33" si="12">I34+I35+I37+I38+I36</f>
        <v>6856606.2999999989</v>
      </c>
    </row>
    <row r="34" spans="1:9" s="7" customFormat="1" ht="15.75" x14ac:dyDescent="0.25">
      <c r="A34" s="8" t="s">
        <v>41</v>
      </c>
      <c r="B34" s="10" t="s">
        <v>42</v>
      </c>
      <c r="C34" s="27">
        <v>1910219.4</v>
      </c>
      <c r="D34" s="27">
        <v>2189905.4</v>
      </c>
      <c r="E34" s="33">
        <v>2352454.0999999996</v>
      </c>
      <c r="F34" s="19">
        <f t="shared" si="8"/>
        <v>123.15098988105764</v>
      </c>
      <c r="G34" s="19">
        <f t="shared" si="0"/>
        <v>107.42263569924069</v>
      </c>
      <c r="H34" s="27">
        <v>2364561.2000000002</v>
      </c>
      <c r="I34" s="27">
        <v>2401159.7999999998</v>
      </c>
    </row>
    <row r="35" spans="1:9" s="7" customFormat="1" ht="15.75" x14ac:dyDescent="0.25">
      <c r="A35" s="8" t="s">
        <v>43</v>
      </c>
      <c r="B35" s="10" t="s">
        <v>44</v>
      </c>
      <c r="C35" s="27">
        <v>3124904.1</v>
      </c>
      <c r="D35" s="27">
        <v>3434783.9</v>
      </c>
      <c r="E35" s="31">
        <v>3588325.7</v>
      </c>
      <c r="F35" s="19">
        <f t="shared" si="8"/>
        <v>114.8299463013921</v>
      </c>
      <c r="G35" s="19">
        <f t="shared" si="0"/>
        <v>104.47020262322764</v>
      </c>
      <c r="H35" s="27">
        <v>3751920.9999999995</v>
      </c>
      <c r="I35" s="27">
        <v>3573035.0999999996</v>
      </c>
    </row>
    <row r="36" spans="1:9" s="7" customFormat="1" ht="15.75" x14ac:dyDescent="0.25">
      <c r="A36" s="8" t="s">
        <v>86</v>
      </c>
      <c r="B36" s="15" t="s">
        <v>87</v>
      </c>
      <c r="C36" s="27">
        <v>421717.9</v>
      </c>
      <c r="D36" s="27">
        <v>515499.3</v>
      </c>
      <c r="E36" s="33">
        <v>519011.5</v>
      </c>
      <c r="F36" s="19">
        <v>0</v>
      </c>
      <c r="G36" s="19">
        <f t="shared" si="0"/>
        <v>100.6813200328303</v>
      </c>
      <c r="H36" s="27">
        <v>537934.9</v>
      </c>
      <c r="I36" s="27">
        <v>559539.6</v>
      </c>
    </row>
    <row r="37" spans="1:9" s="7" customFormat="1" ht="15.75" x14ac:dyDescent="0.25">
      <c r="A37" s="8" t="s">
        <v>45</v>
      </c>
      <c r="B37" s="10" t="s">
        <v>46</v>
      </c>
      <c r="C37" s="27">
        <v>37818.600000000006</v>
      </c>
      <c r="D37" s="27">
        <v>190407.4</v>
      </c>
      <c r="E37" s="31">
        <v>72958.100000000006</v>
      </c>
      <c r="F37" s="19">
        <f t="shared" ref="F37:F53" si="13">E37/C37*100</f>
        <v>192.91591967973429</v>
      </c>
      <c r="G37" s="19">
        <f t="shared" si="0"/>
        <v>38.316840626992445</v>
      </c>
      <c r="H37" s="27">
        <v>68931.5</v>
      </c>
      <c r="I37" s="27">
        <v>70762</v>
      </c>
    </row>
    <row r="38" spans="1:9" s="7" customFormat="1" ht="15.75" x14ac:dyDescent="0.25">
      <c r="A38" s="8" t="s">
        <v>47</v>
      </c>
      <c r="B38" s="10" t="s">
        <v>48</v>
      </c>
      <c r="C38" s="27">
        <v>202841.59999999998</v>
      </c>
      <c r="D38" s="27">
        <v>243321.1</v>
      </c>
      <c r="E38" s="33">
        <v>236199.8</v>
      </c>
      <c r="F38" s="19">
        <f t="shared" si="13"/>
        <v>116.44544314381271</v>
      </c>
      <c r="G38" s="19">
        <f t="shared" si="0"/>
        <v>97.073291218887306</v>
      </c>
      <c r="H38" s="27">
        <v>243296.40000000002</v>
      </c>
      <c r="I38" s="27">
        <v>252109.8</v>
      </c>
    </row>
    <row r="39" spans="1:9" s="13" customFormat="1" ht="15.75" x14ac:dyDescent="0.25">
      <c r="A39" s="4" t="s">
        <v>49</v>
      </c>
      <c r="B39" s="5" t="s">
        <v>50</v>
      </c>
      <c r="C39" s="24">
        <f>SUM(C40+C41)</f>
        <v>488956.10000000003</v>
      </c>
      <c r="D39" s="6">
        <f>SUM(D40:D41)</f>
        <v>491535.9</v>
      </c>
      <c r="E39" s="6">
        <f t="shared" ref="E39" si="14">SUM(E40+E41)</f>
        <v>1460282.7999999998</v>
      </c>
      <c r="F39" s="6">
        <f t="shared" si="13"/>
        <v>298.65315107020848</v>
      </c>
      <c r="G39" s="6">
        <f t="shared" si="0"/>
        <v>297.08568590819101</v>
      </c>
      <c r="H39" s="6">
        <f t="shared" ref="H39" si="15">SUM(H40+H41)</f>
        <v>764198</v>
      </c>
      <c r="I39" s="6">
        <f t="shared" ref="I39" si="16">SUM(I40+I41)</f>
        <v>937094.7</v>
      </c>
    </row>
    <row r="40" spans="1:9" s="7" customFormat="1" ht="15.75" x14ac:dyDescent="0.25">
      <c r="A40" s="8" t="s">
        <v>51</v>
      </c>
      <c r="B40" s="10" t="s">
        <v>52</v>
      </c>
      <c r="C40" s="37">
        <v>385776.30000000005</v>
      </c>
      <c r="D40" s="37">
        <v>398166.8</v>
      </c>
      <c r="E40" s="34">
        <v>1354028.9</v>
      </c>
      <c r="F40" s="19">
        <f t="shared" si="13"/>
        <v>350.98809854311935</v>
      </c>
      <c r="G40" s="19">
        <f t="shared" si="0"/>
        <v>340.0657463153633</v>
      </c>
      <c r="H40" s="26">
        <v>656659.5</v>
      </c>
      <c r="I40" s="26">
        <v>827685</v>
      </c>
    </row>
    <row r="41" spans="1:9" s="7" customFormat="1" ht="15.75" x14ac:dyDescent="0.25">
      <c r="A41" s="8" t="s">
        <v>53</v>
      </c>
      <c r="B41" s="10" t="s">
        <v>54</v>
      </c>
      <c r="C41" s="37">
        <v>103179.79999999999</v>
      </c>
      <c r="D41" s="37">
        <v>93369.1</v>
      </c>
      <c r="E41" s="26">
        <v>106253.90000000001</v>
      </c>
      <c r="F41" s="19">
        <f t="shared" si="13"/>
        <v>102.97936223950815</v>
      </c>
      <c r="G41" s="19">
        <f t="shared" si="0"/>
        <v>113.79985455573632</v>
      </c>
      <c r="H41" s="26">
        <v>107538.5</v>
      </c>
      <c r="I41" s="26">
        <v>109409.70000000001</v>
      </c>
    </row>
    <row r="42" spans="1:9" s="13" customFormat="1" ht="15.75" x14ac:dyDescent="0.25">
      <c r="A42" s="4" t="s">
        <v>55</v>
      </c>
      <c r="B42" s="5" t="s">
        <v>56</v>
      </c>
      <c r="C42" s="24">
        <f>SUM(C43+C44+C45)</f>
        <v>311297.09999999998</v>
      </c>
      <c r="D42" s="6">
        <f>SUM(D43:D45)</f>
        <v>418965.3</v>
      </c>
      <c r="E42" s="6">
        <f t="shared" ref="E42" si="17">SUM(E43+E44+E45)</f>
        <v>371352.6</v>
      </c>
      <c r="F42" s="6">
        <f t="shared" si="13"/>
        <v>119.29202038824005</v>
      </c>
      <c r="G42" s="6">
        <f t="shared" si="0"/>
        <v>88.635645959223837</v>
      </c>
      <c r="H42" s="6">
        <f t="shared" ref="H42" si="18">SUM(H43+H44+H45)</f>
        <v>386807.60000000003</v>
      </c>
      <c r="I42" s="6">
        <f t="shared" ref="I42" si="19">SUM(I43+I44+I45)</f>
        <v>387519.5</v>
      </c>
    </row>
    <row r="43" spans="1:9" s="7" customFormat="1" ht="15.75" x14ac:dyDescent="0.25">
      <c r="A43" s="8" t="s">
        <v>57</v>
      </c>
      <c r="B43" s="9" t="s">
        <v>58</v>
      </c>
      <c r="C43" s="48">
        <v>11617.9</v>
      </c>
      <c r="D43" s="27">
        <v>11909</v>
      </c>
      <c r="E43" s="27">
        <v>11402.1</v>
      </c>
      <c r="F43" s="19">
        <f t="shared" si="13"/>
        <v>98.142521453963283</v>
      </c>
      <c r="G43" s="19">
        <f t="shared" si="0"/>
        <v>95.743555294315229</v>
      </c>
      <c r="H43" s="27">
        <v>11996.1</v>
      </c>
      <c r="I43" s="27">
        <v>12498.5</v>
      </c>
    </row>
    <row r="44" spans="1:9" s="7" customFormat="1" ht="15.75" x14ac:dyDescent="0.25">
      <c r="A44" s="8" t="s">
        <v>59</v>
      </c>
      <c r="B44" s="9" t="s">
        <v>60</v>
      </c>
      <c r="C44" s="48">
        <v>30418.2</v>
      </c>
      <c r="D44" s="27">
        <v>26102</v>
      </c>
      <c r="E44" s="27">
        <v>15489.6</v>
      </c>
      <c r="F44" s="19">
        <f t="shared" si="13"/>
        <v>50.922145294593371</v>
      </c>
      <c r="G44" s="19">
        <f t="shared" si="0"/>
        <v>59.342579112711668</v>
      </c>
      <c r="H44" s="27">
        <v>16237.300000000001</v>
      </c>
      <c r="I44" s="27">
        <v>16446.800000000003</v>
      </c>
    </row>
    <row r="45" spans="1:9" s="7" customFormat="1" ht="15.75" x14ac:dyDescent="0.25">
      <c r="A45" s="8" t="s">
        <v>61</v>
      </c>
      <c r="B45" s="9" t="s">
        <v>62</v>
      </c>
      <c r="C45" s="48">
        <v>269261</v>
      </c>
      <c r="D45" s="27">
        <v>380954.3</v>
      </c>
      <c r="E45" s="45">
        <v>344460.89999999997</v>
      </c>
      <c r="F45" s="19">
        <f t="shared" si="13"/>
        <v>127.92825548445559</v>
      </c>
      <c r="G45" s="19">
        <f t="shared" si="0"/>
        <v>90.420530756576312</v>
      </c>
      <c r="H45" s="27">
        <v>358574.2</v>
      </c>
      <c r="I45" s="27">
        <v>358574.2</v>
      </c>
    </row>
    <row r="46" spans="1:9" s="7" customFormat="1" ht="15.75" x14ac:dyDescent="0.25">
      <c r="A46" s="4" t="s">
        <v>63</v>
      </c>
      <c r="B46" s="5" t="s">
        <v>64</v>
      </c>
      <c r="C46" s="25">
        <f>SUM(C47:C49)</f>
        <v>266214.3</v>
      </c>
      <c r="D46" s="16">
        <f>SUM(D47:D49)</f>
        <v>376535.9</v>
      </c>
      <c r="E46" s="16">
        <f>SUM(E47+E48)+E49</f>
        <v>386888.9</v>
      </c>
      <c r="F46" s="19">
        <f>E46/C46*100</f>
        <v>145.32987146069917</v>
      </c>
      <c r="G46" s="16">
        <f t="shared" ref="G46" si="20">SUM(G47+G48)+G49</f>
        <v>379.20834410746318</v>
      </c>
      <c r="H46" s="16">
        <f t="shared" ref="H46:I46" si="21">SUM(H47:H49)</f>
        <v>339351</v>
      </c>
      <c r="I46" s="16">
        <f t="shared" si="21"/>
        <v>329183.7</v>
      </c>
    </row>
    <row r="47" spans="1:9" s="7" customFormat="1" ht="15.75" x14ac:dyDescent="0.25">
      <c r="A47" s="8" t="s">
        <v>65</v>
      </c>
      <c r="B47" s="9" t="s">
        <v>66</v>
      </c>
      <c r="C47" s="27">
        <v>51151.6</v>
      </c>
      <c r="D47" s="27">
        <v>50936.6</v>
      </c>
      <c r="E47" s="27">
        <v>81756.100000000006</v>
      </c>
      <c r="F47" s="19">
        <f t="shared" si="13"/>
        <v>159.83097302919168</v>
      </c>
      <c r="G47" s="19">
        <f t="shared" si="0"/>
        <v>160.50560893345846</v>
      </c>
      <c r="H47" s="27">
        <v>56470.1</v>
      </c>
      <c r="I47" s="27">
        <v>57755.6</v>
      </c>
    </row>
    <row r="48" spans="1:9" s="7" customFormat="1" ht="15.75" x14ac:dyDescent="0.25">
      <c r="A48" s="8" t="s">
        <v>67</v>
      </c>
      <c r="B48" s="9" t="s">
        <v>68</v>
      </c>
      <c r="C48" s="27">
        <v>13281.599999999999</v>
      </c>
      <c r="D48" s="27">
        <v>37301.800000000003</v>
      </c>
      <c r="E48" s="27">
        <v>48356.700000000004</v>
      </c>
      <c r="F48" s="19">
        <f t="shared" si="13"/>
        <v>364.08791109504887</v>
      </c>
      <c r="G48" s="19">
        <f t="shared" si="0"/>
        <v>129.63637143515862</v>
      </c>
      <c r="H48" s="27">
        <v>41144.199999999997</v>
      </c>
      <c r="I48" s="27">
        <v>17739.899999999998</v>
      </c>
    </row>
    <row r="49" spans="1:9" s="7" customFormat="1" ht="15.75" x14ac:dyDescent="0.25">
      <c r="A49" s="8" t="s">
        <v>102</v>
      </c>
      <c r="B49" s="35" t="s">
        <v>101</v>
      </c>
      <c r="C49" s="48">
        <v>201781.1</v>
      </c>
      <c r="D49" s="27">
        <v>288297.5</v>
      </c>
      <c r="E49" s="27">
        <v>256776.09999999998</v>
      </c>
      <c r="F49" s="44">
        <f>IFERROR(E49/C49*100,0)</f>
        <v>127.25478253414218</v>
      </c>
      <c r="G49" s="19">
        <f t="shared" si="0"/>
        <v>89.06636373884615</v>
      </c>
      <c r="H49" s="27">
        <v>241736.7</v>
      </c>
      <c r="I49" s="27">
        <v>253688.2</v>
      </c>
    </row>
    <row r="50" spans="1:9" s="7" customFormat="1" ht="15.75" x14ac:dyDescent="0.25">
      <c r="A50" s="4" t="s">
        <v>69</v>
      </c>
      <c r="B50" s="5" t="s">
        <v>70</v>
      </c>
      <c r="C50" s="25">
        <f>SUM(C51+C52)</f>
        <v>33471.699999999997</v>
      </c>
      <c r="D50" s="16">
        <f>SUM(D51:D52)</f>
        <v>22330.799999999999</v>
      </c>
      <c r="E50" s="16">
        <f t="shared" ref="E50" si="22">SUM(E51+E52)</f>
        <v>18592.400000000001</v>
      </c>
      <c r="F50" s="16">
        <f t="shared" si="13"/>
        <v>55.546625955658072</v>
      </c>
      <c r="G50" s="16">
        <f t="shared" si="0"/>
        <v>83.258996542891438</v>
      </c>
      <c r="H50" s="16">
        <f t="shared" ref="H50" si="23">SUM(H51+H52)</f>
        <v>19408.8</v>
      </c>
      <c r="I50" s="38">
        <f t="shared" ref="I50" si="24">SUM(I51+I52)</f>
        <v>20103.2</v>
      </c>
    </row>
    <row r="51" spans="1:9" s="7" customFormat="1" ht="15.75" x14ac:dyDescent="0.25">
      <c r="A51" s="8" t="s">
        <v>71</v>
      </c>
      <c r="B51" s="9" t="s">
        <v>72</v>
      </c>
      <c r="C51" s="48">
        <v>33471.699999999997</v>
      </c>
      <c r="D51" s="27">
        <v>22330.799999999999</v>
      </c>
      <c r="E51" s="27">
        <v>18592.400000000001</v>
      </c>
      <c r="F51" s="19">
        <f t="shared" si="13"/>
        <v>55.546625955658072</v>
      </c>
      <c r="G51" s="19">
        <f t="shared" si="0"/>
        <v>83.258996542891438</v>
      </c>
      <c r="H51" s="27">
        <v>19408.8</v>
      </c>
      <c r="I51" s="27">
        <v>20103.2</v>
      </c>
    </row>
    <row r="52" spans="1:9" s="7" customFormat="1" ht="15" hidden="1" x14ac:dyDescent="0.25">
      <c r="A52" s="8" t="s">
        <v>73</v>
      </c>
      <c r="B52" s="9" t="s">
        <v>74</v>
      </c>
      <c r="C52" s="17"/>
      <c r="D52" s="21">
        <v>0</v>
      </c>
      <c r="E52" s="19"/>
      <c r="F52" s="19" t="e">
        <f t="shared" si="13"/>
        <v>#DIV/0!</v>
      </c>
      <c r="G52" s="19" t="e">
        <f t="shared" si="0"/>
        <v>#DIV/0!</v>
      </c>
      <c r="H52" s="19"/>
      <c r="I52" s="19"/>
    </row>
    <row r="53" spans="1:9" s="7" customFormat="1" ht="15.75" x14ac:dyDescent="0.25">
      <c r="A53" s="4" t="s">
        <v>75</v>
      </c>
      <c r="B53" s="5" t="s">
        <v>76</v>
      </c>
      <c r="C53" s="25">
        <f>SUM(C54)</f>
        <v>30819.3</v>
      </c>
      <c r="D53" s="16">
        <f>D54</f>
        <v>93308.4</v>
      </c>
      <c r="E53" s="16">
        <f t="shared" ref="E53" si="25">SUM(E54)</f>
        <v>141359.79999999999</v>
      </c>
      <c r="F53" s="16">
        <f t="shared" si="13"/>
        <v>458.67297440240361</v>
      </c>
      <c r="G53" s="16">
        <f t="shared" si="0"/>
        <v>151.49740001971955</v>
      </c>
      <c r="H53" s="16">
        <f t="shared" ref="H53" si="26">SUM(H54)</f>
        <v>240669.2</v>
      </c>
      <c r="I53" s="38">
        <f t="shared" ref="I53" si="27">SUM(I54)</f>
        <v>258401.9</v>
      </c>
    </row>
    <row r="54" spans="1:9" s="7" customFormat="1" ht="15.75" x14ac:dyDescent="0.25">
      <c r="A54" s="8" t="s">
        <v>77</v>
      </c>
      <c r="B54" s="9" t="s">
        <v>78</v>
      </c>
      <c r="C54" s="48">
        <v>30819.3</v>
      </c>
      <c r="D54" s="37">
        <v>93308.4</v>
      </c>
      <c r="E54" s="26">
        <v>141359.79999999999</v>
      </c>
      <c r="F54" s="19">
        <f>E54/C54*100</f>
        <v>458.67297440240361</v>
      </c>
      <c r="G54" s="19">
        <f t="shared" si="0"/>
        <v>151.49740001971955</v>
      </c>
      <c r="H54" s="26">
        <v>240669.2</v>
      </c>
      <c r="I54" s="26">
        <v>258401.9</v>
      </c>
    </row>
    <row r="55" spans="1:9" s="7" customFormat="1" ht="15.75" x14ac:dyDescent="0.25">
      <c r="A55" s="8"/>
      <c r="B55" s="22" t="s">
        <v>88</v>
      </c>
      <c r="C55" s="42"/>
      <c r="D55" s="18"/>
      <c r="E55" s="19"/>
      <c r="F55" s="19"/>
      <c r="G55" s="19"/>
      <c r="H55" s="26">
        <v>488336.1</v>
      </c>
      <c r="I55" s="46">
        <v>901238.3</v>
      </c>
    </row>
    <row r="56" spans="1:9" s="13" customFormat="1" ht="15.75" x14ac:dyDescent="0.25">
      <c r="A56" s="4" t="s">
        <v>79</v>
      </c>
      <c r="B56" s="14" t="s">
        <v>80</v>
      </c>
      <c r="C56" s="25">
        <f>SUM(C7+C17+C20+C26+C33+C39+C42+C46+C50+C53)+C31</f>
        <v>16100247.399999999</v>
      </c>
      <c r="D56" s="25">
        <f>SUM(D7+D17+D20+D26+D33+D39+D42+D46+D50+D53)+D31</f>
        <v>16884984.600000001</v>
      </c>
      <c r="E56" s="25">
        <f>SUM(E7+E17+E20+E26+E33+E39+E42+E46+E50+E53)+E31</f>
        <v>19341049.599999998</v>
      </c>
      <c r="F56" s="16">
        <f>E56/C56*100</f>
        <v>120.12889690129856</v>
      </c>
      <c r="G56" s="23">
        <f>E56/D56*100</f>
        <v>114.54585276909282</v>
      </c>
      <c r="H56" s="25">
        <f>SUM(H7+H17+H20+H26+H33+H39+H42+H46+H50+H53)+H31+H55</f>
        <v>17263057.699999999</v>
      </c>
      <c r="I56" s="25">
        <f>SUM(I7+I17+I20+I26+I33+I39+I42+I46+I50+I53)+I31+I55</f>
        <v>14245974.299999999</v>
      </c>
    </row>
    <row r="57" spans="1:9" x14ac:dyDescent="0.2">
      <c r="C57" s="41"/>
    </row>
    <row r="58" spans="1:9" x14ac:dyDescent="0.2">
      <c r="C58" s="41"/>
    </row>
    <row r="59" spans="1:9" x14ac:dyDescent="0.2">
      <c r="I59" s="41"/>
    </row>
    <row r="61" spans="1:9" x14ac:dyDescent="0.2">
      <c r="C61" s="43"/>
    </row>
    <row r="62" spans="1:9" x14ac:dyDescent="0.2">
      <c r="B62" s="1" t="s">
        <v>96</v>
      </c>
    </row>
  </sheetData>
  <mergeCells count="6">
    <mergeCell ref="A2:I2"/>
    <mergeCell ref="B5:B6"/>
    <mergeCell ref="A5:A6"/>
    <mergeCell ref="C5:C6"/>
    <mergeCell ref="D5:D6"/>
    <mergeCell ref="E5:I5"/>
  </mergeCells>
  <phoneticPr fontId="29" type="noConversion"/>
  <pageMargins left="0.11811023622047245" right="0.19685039370078741" top="0.74803149606299213" bottom="0.23622047244094491" header="0.31496062992125984" footer="0.15748031496062992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по рпр  </vt:lpstr>
      <vt:lpstr>'Расходы по рпр 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Захаревич Елена</cp:lastModifiedBy>
  <cp:lastPrinted>2017-11-08T01:16:53Z</cp:lastPrinted>
  <dcterms:created xsi:type="dcterms:W3CDTF">2016-10-27T05:22:08Z</dcterms:created>
  <dcterms:modified xsi:type="dcterms:W3CDTF">2025-11-06T02:39:22Z</dcterms:modified>
</cp:coreProperties>
</file>